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120" activeTab="2"/>
  </bookViews>
  <sheets>
    <sheet name="system" sheetId="1" r:id="rId1"/>
    <sheet name="Our score" sheetId="2" r:id="rId2"/>
    <sheet name="Results" sheetId="3" r:id="rId3"/>
  </sheets>
  <definedNames>
    <definedName name="bad_ratio">'system'!$F$5</definedName>
    <definedName name="color">'system'!$B$8:$B$9</definedName>
    <definedName name="color_1">'Our score'!$C$3</definedName>
    <definedName name="color_2">'Our score'!$F$3</definedName>
    <definedName name="cols_per_our_player">'Our score'!$F$61</definedName>
    <definedName name="enemy_guns_col_start">'Our score'!$F$62</definedName>
    <definedName name="enemy_guns_num">'Our score'!$F$64</definedName>
    <definedName name="enemy_guns_start">'Our score'!$F$62</definedName>
    <definedName name="enemy_score">'Our score'!$F$65</definedName>
    <definedName name="enemy_score_start_row">'Our score'!$F$65</definedName>
    <definedName name="good_ratio">'system'!$F$4</definedName>
    <definedName name="gun">'system'!$C$8:$C$37</definedName>
    <definedName name="lines_exchange_to_color">'system'!$F$1</definedName>
    <definedName name="our_guns_row">'Our score'!$F$63</definedName>
    <definedName name="player_exchange_to_color">'system'!$F$2</definedName>
    <definedName name="position">'system'!$A$8:$A$10</definedName>
    <definedName name="ratio_multiplier_for_overall">'system'!$F$6</definedName>
  </definedNames>
  <calcPr fullCalcOnLoad="1"/>
</workbook>
</file>

<file path=xl/comments2.xml><?xml version="1.0" encoding="utf-8"?>
<comments xmlns="http://schemas.openxmlformats.org/spreadsheetml/2006/main">
  <authors>
    <author>remal</author>
  </authors>
  <commentList>
    <comment ref="B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C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цвет</t>
        </r>
      </text>
    </comment>
    <comment ref="E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E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F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цвет</t>
        </r>
      </text>
    </comment>
    <comment ref="L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I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L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C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C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Z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W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Z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AG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AD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AG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AN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AK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AN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AU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AR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AU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G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G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K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K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O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O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S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S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W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W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AA19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AA31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  <comment ref="P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S3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жилет</t>
        </r>
      </text>
    </comment>
    <comment ref="S2" authorId="0">
      <text>
        <r>
          <rPr>
            <b/>
            <sz val="8"/>
            <rFont val="Tahoma"/>
            <family val="0"/>
          </rPr>
          <t>remal:</t>
        </r>
        <r>
          <rPr>
            <sz val="8"/>
            <rFont val="Tahoma"/>
            <family val="0"/>
          </rPr>
          <t xml:space="preserve">
позиция на поле</t>
        </r>
      </text>
    </comment>
  </commentList>
</comments>
</file>

<file path=xl/sharedStrings.xml><?xml version="1.0" encoding="utf-8"?>
<sst xmlns="http://schemas.openxmlformats.org/spreadsheetml/2006/main" count="350" uniqueCount="73">
  <si>
    <t>№</t>
  </si>
  <si>
    <t>Убил</t>
  </si>
  <si>
    <t>Умер</t>
  </si>
  <si>
    <t>Базы</t>
  </si>
  <si>
    <t xml:space="preserve">Базы: </t>
  </si>
  <si>
    <t xml:space="preserve">Своих: </t>
  </si>
  <si>
    <t xml:space="preserve">Выстрелы: </t>
  </si>
  <si>
    <t>Игрок:</t>
  </si>
  <si>
    <t>Жилет:</t>
  </si>
  <si>
    <t>атака</t>
  </si>
  <si>
    <t>защита</t>
  </si>
  <si>
    <t>мост</t>
  </si>
  <si>
    <t>красный</t>
  </si>
  <si>
    <t>синий</t>
  </si>
  <si>
    <t>Размен</t>
  </si>
  <si>
    <t xml:space="preserve">Наши жилеты в строке: </t>
  </si>
  <si>
    <t xml:space="preserve">Список жилетов начинается со строки: </t>
  </si>
  <si>
    <t xml:space="preserve">Итог: </t>
  </si>
  <si>
    <t xml:space="preserve">Колонок на нашего игрока: </t>
  </si>
  <si>
    <t>Свои</t>
  </si>
  <si>
    <t xml:space="preserve">Кол-во жилетов, против которых мы играли: </t>
  </si>
  <si>
    <t>Очки</t>
  </si>
  <si>
    <t xml:space="preserve">Размены противников начинаются с: </t>
  </si>
  <si>
    <t>Жилет</t>
  </si>
  <si>
    <t>размен противника:</t>
  </si>
  <si>
    <t>убил</t>
  </si>
  <si>
    <t>умер</t>
  </si>
  <si>
    <t>размен</t>
  </si>
  <si>
    <t>жилет</t>
  </si>
  <si>
    <t>Противник</t>
  </si>
  <si>
    <t>в строку</t>
  </si>
  <si>
    <t xml:space="preserve">  наш</t>
  </si>
  <si>
    <t xml:space="preserve">противник  </t>
  </si>
  <si>
    <t>позиция</t>
  </si>
  <si>
    <t>размен:</t>
  </si>
  <si>
    <t>F</t>
  </si>
  <si>
    <t>H</t>
  </si>
  <si>
    <t>G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</si>
  <si>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</si>
  <si>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</si>
  <si>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</si>
  <si>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</si>
  <si>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</si>
  <si>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</si>
  <si>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</si>
  <si>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</si>
  <si>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</si>
  <si>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</si>
  <si>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E</t>
  </si>
  <si>
    <t xml:space="preserve">мы \ противник  </t>
  </si>
  <si>
    <t>Игрок</t>
  </si>
  <si>
    <t>разница между разменами по линиям для раскраски:</t>
  </si>
  <si>
    <t>тут спрятанные ячейки:</t>
  </si>
  <si>
    <t>размен для игрока для раскраски:</t>
  </si>
  <si>
    <t>:</t>
  </si>
  <si>
    <t>хорошее отношение показателя к среднему:</t>
  </si>
  <si>
    <t>плохое отношение показателя к среднему:</t>
  </si>
  <si>
    <t>множитель отношений для очков и размена:</t>
  </si>
  <si>
    <t>(не используется)</t>
  </si>
  <si>
    <t>используется только для раскраски попаданий по своим</t>
  </si>
  <si>
    <t>Контроль:</t>
  </si>
  <si>
    <t>Наши очки:</t>
  </si>
  <si>
    <t>Разница со счетом:</t>
  </si>
  <si>
    <t>Вика</t>
  </si>
  <si>
    <t>Кот</t>
  </si>
  <si>
    <t>Ната</t>
  </si>
  <si>
    <t>Рысь</t>
  </si>
  <si>
    <t xml:space="preserve">Своих:  </t>
  </si>
  <si>
    <t>Саша</t>
  </si>
  <si>
    <t>ГринГо</t>
  </si>
  <si>
    <t>Ден</t>
  </si>
  <si>
    <t>Противник: Демоны</t>
  </si>
  <si>
    <t xml:space="preserve">Своих: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</si>
</sst>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0"/>
    <numFmt numFmtId="178" formatCode="0.000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ont>
        <color rgb="FFFF0000"/>
      </font>
      <border/>
    </dxf>
    <dxf>
      <font>
        <color rgb="FF0000FF"/>
      </font>
      <border/>
    </dxf>
    <dxf>
      <font>
        <color rgb="FF008000"/>
      </font>
      <border/>
    </dxf>
    <dxf>
      <font>
        <color rgb="FF808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P122"/>
  <sheetViews>
    <sheetView workbookViewId="0" topLeftCell="A1">
      <selection activeCell="C37" sqref="C37"/>
    </sheetView>
  </sheetViews>
  <sheetFormatPr defaultColWidth="9.140625" defaultRowHeight="12.75"/>
  <cols>
    <col min="1" max="1" width="10.421875" style="0" customWidth="1"/>
    <col min="5" max="5" width="9.140625" style="29" customWidth="1"/>
    <col min="6" max="8" width="9.140625" style="1" customWidth="1"/>
    <col min="9" max="9" width="9.140625" style="29" customWidth="1"/>
    <col min="10" max="12" width="9.140625" style="1" customWidth="1"/>
  </cols>
  <sheetData>
    <row r="1" spans="1:6" ht="12.75">
      <c r="A1" s="147" t="s">
        <v>51</v>
      </c>
      <c r="B1" s="147"/>
      <c r="C1" s="147"/>
      <c r="D1" s="147"/>
      <c r="E1" s="147"/>
      <c r="F1" s="119">
        <v>20</v>
      </c>
    </row>
    <row r="2" spans="1:6" ht="12.75">
      <c r="A2" s="147" t="s">
        <v>53</v>
      </c>
      <c r="B2" s="147"/>
      <c r="C2" s="147"/>
      <c r="D2" s="147"/>
      <c r="E2" s="147"/>
      <c r="F2" s="119">
        <v>15</v>
      </c>
    </row>
    <row r="3" spans="1:6" ht="12.75">
      <c r="A3" s="115"/>
      <c r="B3" s="115"/>
      <c r="C3" s="115"/>
      <c r="D3" s="115"/>
      <c r="E3" s="115"/>
      <c r="F3" s="119"/>
    </row>
    <row r="4" spans="1:12" ht="12.75">
      <c r="A4" s="147" t="s">
        <v>55</v>
      </c>
      <c r="B4" s="147"/>
      <c r="C4" s="147"/>
      <c r="D4" s="147"/>
      <c r="E4" s="147"/>
      <c r="F4" s="120">
        <v>1.15</v>
      </c>
      <c r="G4" s="164" t="s">
        <v>59</v>
      </c>
      <c r="H4" s="164"/>
      <c r="I4" s="164"/>
      <c r="J4" s="164"/>
      <c r="K4" s="164"/>
      <c r="L4" s="164"/>
    </row>
    <row r="5" spans="1:8" ht="12.75">
      <c r="A5" s="147" t="s">
        <v>56</v>
      </c>
      <c r="B5" s="147"/>
      <c r="C5" s="147"/>
      <c r="D5" s="147"/>
      <c r="E5" s="147"/>
      <c r="F5" s="120">
        <v>0.1</v>
      </c>
      <c r="G5" s="164" t="s">
        <v>58</v>
      </c>
      <c r="H5" s="164"/>
    </row>
    <row r="6" spans="1:8" ht="12.75">
      <c r="A6" s="147" t="s">
        <v>57</v>
      </c>
      <c r="B6" s="147"/>
      <c r="C6" s="147"/>
      <c r="D6" s="147"/>
      <c r="E6" s="147"/>
      <c r="F6" s="120">
        <v>99999</v>
      </c>
      <c r="G6" s="164" t="s">
        <v>58</v>
      </c>
      <c r="H6" s="164"/>
    </row>
    <row r="8" spans="1:3" ht="12.75">
      <c r="A8" s="108" t="s">
        <v>9</v>
      </c>
      <c r="B8" s="105" t="s">
        <v>12</v>
      </c>
      <c r="C8" s="105">
        <v>1</v>
      </c>
    </row>
    <row r="9" spans="1:3" ht="12.75">
      <c r="A9" s="109" t="s">
        <v>10</v>
      </c>
      <c r="B9" s="107" t="s">
        <v>13</v>
      </c>
      <c r="C9" s="106">
        <f aca="true" t="shared" si="0" ref="C9:C37">C8+1</f>
        <v>2</v>
      </c>
    </row>
    <row r="10" spans="1:3" ht="12.75">
      <c r="A10" s="107" t="s">
        <v>11</v>
      </c>
      <c r="C10" s="106">
        <f t="shared" si="0"/>
        <v>3</v>
      </c>
    </row>
    <row r="11" ht="12.75">
      <c r="C11" s="106">
        <f t="shared" si="0"/>
        <v>4</v>
      </c>
    </row>
    <row r="12" spans="1:3" ht="12.75">
      <c r="A12" s="1"/>
      <c r="C12" s="106">
        <f t="shared" si="0"/>
        <v>5</v>
      </c>
    </row>
    <row r="13" ht="12.75">
      <c r="C13" s="106">
        <f t="shared" si="0"/>
        <v>6</v>
      </c>
    </row>
    <row r="14" ht="12.75">
      <c r="C14" s="106">
        <f t="shared" si="0"/>
        <v>7</v>
      </c>
    </row>
    <row r="15" ht="12.75">
      <c r="C15" s="106">
        <f t="shared" si="0"/>
        <v>8</v>
      </c>
    </row>
    <row r="16" ht="12.75">
      <c r="C16" s="106">
        <f t="shared" si="0"/>
        <v>9</v>
      </c>
    </row>
    <row r="17" ht="12.75">
      <c r="C17" s="106">
        <f t="shared" si="0"/>
        <v>10</v>
      </c>
    </row>
    <row r="18" ht="12.75">
      <c r="C18" s="106">
        <f t="shared" si="0"/>
        <v>11</v>
      </c>
    </row>
    <row r="19" ht="12.75">
      <c r="C19" s="106">
        <f t="shared" si="0"/>
        <v>12</v>
      </c>
    </row>
    <row r="20" ht="12.75">
      <c r="C20" s="106">
        <f t="shared" si="0"/>
        <v>13</v>
      </c>
    </row>
    <row r="21" ht="12.75">
      <c r="C21" s="106">
        <f t="shared" si="0"/>
        <v>14</v>
      </c>
    </row>
    <row r="22" ht="12.75">
      <c r="C22" s="106">
        <f t="shared" si="0"/>
        <v>15</v>
      </c>
    </row>
    <row r="23" ht="12.75">
      <c r="C23" s="106">
        <f t="shared" si="0"/>
        <v>16</v>
      </c>
    </row>
    <row r="24" ht="12.75">
      <c r="C24" s="106">
        <f t="shared" si="0"/>
        <v>17</v>
      </c>
    </row>
    <row r="25" ht="12.75">
      <c r="C25" s="106">
        <f t="shared" si="0"/>
        <v>18</v>
      </c>
    </row>
    <row r="26" ht="12.75">
      <c r="C26" s="106">
        <f t="shared" si="0"/>
        <v>19</v>
      </c>
    </row>
    <row r="27" ht="12.75">
      <c r="C27" s="106">
        <f t="shared" si="0"/>
        <v>20</v>
      </c>
    </row>
    <row r="28" ht="12.75">
      <c r="C28" s="106">
        <f t="shared" si="0"/>
        <v>21</v>
      </c>
    </row>
    <row r="29" ht="12.75">
      <c r="C29" s="106">
        <f t="shared" si="0"/>
        <v>22</v>
      </c>
    </row>
    <row r="30" ht="12.75">
      <c r="C30" s="106">
        <f t="shared" si="0"/>
        <v>23</v>
      </c>
    </row>
    <row r="31" ht="12.75">
      <c r="C31" s="106">
        <f t="shared" si="0"/>
        <v>24</v>
      </c>
    </row>
    <row r="32" ht="12.75">
      <c r="C32" s="106">
        <f t="shared" si="0"/>
        <v>25</v>
      </c>
    </row>
    <row r="33" ht="12.75">
      <c r="C33" s="106">
        <f t="shared" si="0"/>
        <v>26</v>
      </c>
    </row>
    <row r="34" ht="12.75">
      <c r="C34" s="106">
        <f t="shared" si="0"/>
        <v>27</v>
      </c>
    </row>
    <row r="35" ht="12.75">
      <c r="C35" s="106">
        <f t="shared" si="0"/>
        <v>28</v>
      </c>
    </row>
    <row r="36" ht="12.75">
      <c r="C36" s="106">
        <f t="shared" si="0"/>
        <v>29</v>
      </c>
    </row>
    <row r="37" ht="12.75">
      <c r="C37" s="106">
        <f t="shared" si="0"/>
        <v>30</v>
      </c>
    </row>
    <row r="63" ht="13.5" thickBot="1"/>
    <row r="64" spans="1:16" ht="13.5" thickTop="1">
      <c r="A64" s="160" t="s">
        <v>32</v>
      </c>
      <c r="B64" s="161"/>
      <c r="C64" s="154">
        <f ca="1">IF(OFFSET($A$105,(COLUMN(C64)-COLUMN($C64))/2,1)=0,"",OFFSET($A$105,(COLUMN(C64)-COLUMN($C64))/2,1))</f>
      </c>
      <c r="D64" s="150"/>
      <c r="E64" s="150">
        <f ca="1">IF(OFFSET($A$105,(COLUMN(E64)-COLUMN($C64))/2,1)=0,"",OFFSET($A$105,(COLUMN(E64)-COLUMN($C64))/2,1))</f>
      </c>
      <c r="F64" s="150"/>
      <c r="G64" s="150">
        <f ca="1">IF(OFFSET($A$105,(COLUMN(G64)-COLUMN($C64))/2,1)=0,"",OFFSET($A$105,(COLUMN(G64)-COLUMN($C64))/2,1))</f>
      </c>
      <c r="H64" s="150"/>
      <c r="I64" s="150">
        <f ca="1">IF(OFFSET($A$105,(COLUMN(I64)-COLUMN($C64))/2,1)=0,"",OFFSET($A$105,(COLUMN(I64)-COLUMN($C64))/2,1))</f>
      </c>
      <c r="J64" s="150"/>
      <c r="K64" s="150">
        <f ca="1">IF(OFFSET($A$105,(COLUMN(K64)-COLUMN($C64))/2,1)=0,"",OFFSET($A$105,(COLUMN(K64)-COLUMN($C64))/2,1))</f>
      </c>
      <c r="L64" s="150"/>
      <c r="M64" s="150">
        <f ca="1">IF(OFFSET($A$105,(COLUMN(M64)-COLUMN($C64))/2,1)=0,"",OFFSET($A$105,(COLUMN(M64)-COLUMN($C64))/2,1))</f>
      </c>
      <c r="N64" s="150"/>
      <c r="O64" s="150">
        <f ca="1">IF(OFFSET($A$105,(COLUMN(O64)-COLUMN($C64))/2,1)=0,"",OFFSET($A$105,(COLUMN(O64)-COLUMN($C64))/2,1))</f>
      </c>
      <c r="P64" s="151"/>
    </row>
    <row r="65" spans="1:16" ht="12.75">
      <c r="A65" s="162"/>
      <c r="B65" s="163"/>
      <c r="C65" s="152">
        <f ca="1">IF(OFFSET($A$105,(COLUMN(C65)-COLUMN($C65))/2,0)=0,"",OFFSET($A$105,(COLUMN(C65)-COLUMN($C65))/2,0))</f>
        <v>21</v>
      </c>
      <c r="D65" s="145"/>
      <c r="E65" s="145">
        <f ca="1">IF(OFFSET($A$105,(COLUMN(E65)-COLUMN($C65))/2,0)=0,"",OFFSET($A$105,(COLUMN(E65)-COLUMN($C65))/2,0))</f>
        <v>22</v>
      </c>
      <c r="F65" s="145"/>
      <c r="G65" s="145">
        <f ca="1">IF(OFFSET($A$105,(COLUMN(G65)-COLUMN($C65))/2,0)=0,"",OFFSET($A$105,(COLUMN(G65)-COLUMN($C65))/2,0))</f>
        <v>25</v>
      </c>
      <c r="H65" s="145"/>
      <c r="I65" s="145">
        <f ca="1">IF(OFFSET($A$105,(COLUMN(I65)-COLUMN($C65))/2,0)=0,"",OFFSET($A$105,(COLUMN(I65)-COLUMN($C65))/2,0))</f>
        <v>26</v>
      </c>
      <c r="J65" s="145"/>
      <c r="K65" s="145">
        <f ca="1">IF(OFFSET($A$105,(COLUMN(K65)-COLUMN($C65))/2,0)=0,"",OFFSET($A$105,(COLUMN(K65)-COLUMN($C65))/2,0))</f>
        <v>28</v>
      </c>
      <c r="L65" s="145"/>
      <c r="M65" s="145">
        <f ca="1">IF(OFFSET($A$105,(COLUMN(M65)-COLUMN($C65))/2,0)=0,"",OFFSET($A$105,(COLUMN(M65)-COLUMN($C65))/2,0))</f>
        <v>29</v>
      </c>
      <c r="N65" s="145"/>
      <c r="O65" s="145">
        <f ca="1">IF(OFFSET($A$105,(COLUMN(O65)-COLUMN($C65))/2,0)=0,"",OFFSET($A$105,(COLUMN(O65)-COLUMN($C65))/2,0))</f>
        <v>30</v>
      </c>
      <c r="P65" s="155"/>
    </row>
    <row r="66" spans="1:16" ht="13.5" thickBot="1">
      <c r="A66" s="148" t="s">
        <v>31</v>
      </c>
      <c r="B66" s="149"/>
      <c r="C66" s="153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56"/>
    </row>
    <row r="67" spans="1:16" ht="13.5" thickTop="1">
      <c r="A67" s="58">
        <f aca="true" ca="1" t="shared" si="1" ref="A67:A73">OFFSET(INDIRECT(CONCATENATE("'Our score'!",ADDRESS(our_guns_row,(ROW(A67)-ROW(A$67))*cols_per_our_player+2,1,1))),-1,3)</f>
        <v>0</v>
      </c>
      <c r="B67" s="62">
        <f ca="1" t="shared" si="2" ref="B67:B73">INDIRECT(CONCATENATE("'Our score'!",ADDRESS(our_guns_row,(ROW(B67)-ROW(B$67))*cols_per_our_player+2,1,1)))</f>
        <v>22</v>
      </c>
      <c r="C67" s="63">
        <f aca="true" ca="1" t="shared" si="3" ref="C67:C73">OFFSET(INDIRECT(CONCATENATE("'Our score'!",ADDRESS(our_guns_row,(ROW(C67)-ROW(C$67))*cols_per_our_player+2,1,1))),(COLUMN(C66)-COLUMN($C66))/2+3,0)</f>
        <v>5</v>
      </c>
      <c r="D67" s="64">
        <f aca="true" ca="1" t="shared" si="4" ref="D67:D73">OFFSET(INDIRECT(CONCATENATE("'Our score'!",ADDRESS(our_guns_row,(ROW(D67)-ROW(D$67))*cols_per_our_player+2,1,1))),(COLUMN(D66)-COLUMN($C66))/2+3,1)</f>
        <v>4</v>
      </c>
      <c r="E67" s="65">
        <f aca="true" ca="1" t="shared" si="5" ref="E67:E73">OFFSET(INDIRECT(CONCATENATE("'Our score'!",ADDRESS(our_guns_row,(ROW(E67)-ROW(E$67))*cols_per_our_player+2,1,1))),(COLUMN(E66)-COLUMN($C66))/2+3,0)</f>
        <v>16</v>
      </c>
      <c r="F67" s="64">
        <f aca="true" ca="1" t="shared" si="6" ref="F67:F73">OFFSET(INDIRECT(CONCATENATE("'Our score'!",ADDRESS(our_guns_row,(ROW(F67)-ROW(F$67))*cols_per_our_player+2,1,1))),(COLUMN(F66)-COLUMN($C66))/2+3,1)</f>
        <v>9</v>
      </c>
      <c r="G67" s="65">
        <f aca="true" ca="1" t="shared" si="7" ref="G67:G73">OFFSET(INDIRECT(CONCATENATE("'Our score'!",ADDRESS(our_guns_row,(ROW(G67)-ROW(G$67))*cols_per_our_player+2,1,1))),(COLUMN(G66)-COLUMN($C66))/2+3,0)</f>
        <v>14</v>
      </c>
      <c r="H67" s="64">
        <f aca="true" ca="1" t="shared" si="8" ref="H67:H73">OFFSET(INDIRECT(CONCATENATE("'Our score'!",ADDRESS(our_guns_row,(ROW(H67)-ROW(H$67))*cols_per_our_player+2,1,1))),(COLUMN(H66)-COLUMN($C66))/2+3,1)</f>
        <v>24</v>
      </c>
      <c r="I67" s="65">
        <f aca="true" ca="1" t="shared" si="9" ref="I67:I73">OFFSET(INDIRECT(CONCATENATE("'Our score'!",ADDRESS(our_guns_row,(ROW(I67)-ROW(I$67))*cols_per_our_player+2,1,1))),(COLUMN(I66)-COLUMN($C66))/2+3,0)</f>
        <v>9</v>
      </c>
      <c r="J67" s="64">
        <f aca="true" ca="1" t="shared" si="10" ref="J67:J73">OFFSET(INDIRECT(CONCATENATE("'Our score'!",ADDRESS(our_guns_row,(ROW(J67)-ROW(J$67))*cols_per_our_player+2,1,1))),(COLUMN(J66)-COLUMN($C66))/2+3,1)</f>
        <v>11</v>
      </c>
      <c r="K67" s="65">
        <f aca="true" ca="1" t="shared" si="11" ref="K67:K73">OFFSET(INDIRECT(CONCATENATE("'Our score'!",ADDRESS(our_guns_row,(ROW(K67)-ROW(K$67))*cols_per_our_player+2,1,1))),(COLUMN(K66)-COLUMN($C66))/2+3,0)</f>
        <v>11</v>
      </c>
      <c r="L67" s="64">
        <f aca="true" ca="1" t="shared" si="12" ref="L67:L73">OFFSET(INDIRECT(CONCATENATE("'Our score'!",ADDRESS(our_guns_row,(ROW(L67)-ROW(L$67))*cols_per_our_player+2,1,1))),(COLUMN(L66)-COLUMN($C66))/2+3,1)</f>
        <v>4</v>
      </c>
      <c r="M67" s="65">
        <f aca="true" ca="1" t="shared" si="13" ref="M67:M73">OFFSET(INDIRECT(CONCATENATE("'Our score'!",ADDRESS(our_guns_row,(ROW(M67)-ROW(M$67))*cols_per_our_player+2,1,1))),(COLUMN(M66)-COLUMN($C66))/2+3,0)</f>
        <v>6</v>
      </c>
      <c r="N67" s="64">
        <f aca="true" ca="1" t="shared" si="14" ref="N67:N73">OFFSET(INDIRECT(CONCATENATE("'Our score'!",ADDRESS(our_guns_row,(ROW(N67)-ROW(N$67))*cols_per_our_player+2,1,1))),(COLUMN(N66)-COLUMN($C66))/2+3,1)</f>
        <v>12</v>
      </c>
      <c r="O67" s="65">
        <f aca="true" ca="1" t="shared" si="15" ref="O67:O73">OFFSET(INDIRECT(CONCATENATE("'Our score'!",ADDRESS(our_guns_row,(ROW(O67)-ROW(O$67))*cols_per_our_player+2,1,1))),(COLUMN(O66)-COLUMN($C66))/2+3,0)</f>
        <v>7</v>
      </c>
      <c r="P67" s="68">
        <f aca="true" ca="1" t="shared" si="16" ref="P67:P73">OFFSET(INDIRECT(CONCATENATE("'Our score'!",ADDRESS(our_guns_row,(ROW(P67)-ROW(P$67))*cols_per_our_player+2,1,1))),(COLUMN(P66)-COLUMN($C66))/2+3,1)</f>
        <v>7</v>
      </c>
    </row>
    <row r="68" spans="1:16" ht="12.75">
      <c r="A68" s="58">
        <f ca="1" t="shared" si="1"/>
        <v>0</v>
      </c>
      <c r="B68" s="57">
        <f ca="1" t="shared" si="2"/>
        <v>30</v>
      </c>
      <c r="C68" s="58">
        <f ca="1" t="shared" si="3"/>
        <v>7</v>
      </c>
      <c r="D68" s="66">
        <f ca="1" t="shared" si="4"/>
        <v>38</v>
      </c>
      <c r="E68" s="67">
        <f ca="1" t="shared" si="5"/>
        <v>3</v>
      </c>
      <c r="F68" s="66">
        <f ca="1" t="shared" si="6"/>
        <v>17</v>
      </c>
      <c r="G68" s="67">
        <f ca="1" t="shared" si="7"/>
        <v>2</v>
      </c>
      <c r="H68" s="66">
        <f ca="1" t="shared" si="8"/>
        <v>8</v>
      </c>
      <c r="I68" s="67">
        <f ca="1" t="shared" si="9"/>
        <v>9</v>
      </c>
      <c r="J68" s="66">
        <f ca="1" t="shared" si="10"/>
        <v>2</v>
      </c>
      <c r="K68" s="67">
        <f ca="1" t="shared" si="11"/>
        <v>4</v>
      </c>
      <c r="L68" s="66">
        <f ca="1" t="shared" si="12"/>
        <v>4</v>
      </c>
      <c r="M68" s="67">
        <f ca="1" t="shared" si="13"/>
        <v>17</v>
      </c>
      <c r="N68" s="66">
        <f ca="1" t="shared" si="14"/>
        <v>8</v>
      </c>
      <c r="O68" s="67">
        <f ca="1" t="shared" si="15"/>
        <v>9</v>
      </c>
      <c r="P68" s="69">
        <f ca="1" t="shared" si="16"/>
        <v>16</v>
      </c>
    </row>
    <row r="69" spans="1:16" ht="12.75">
      <c r="A69" s="58">
        <f ca="1" t="shared" si="1"/>
        <v>0</v>
      </c>
      <c r="B69" s="57">
        <f ca="1" t="shared" si="2"/>
        <v>28</v>
      </c>
      <c r="C69" s="58">
        <f ca="1" t="shared" si="3"/>
        <v>8</v>
      </c>
      <c r="D69" s="66">
        <f ca="1" t="shared" si="4"/>
        <v>41</v>
      </c>
      <c r="E69" s="67">
        <f ca="1" t="shared" si="5"/>
        <v>9</v>
      </c>
      <c r="F69" s="66">
        <f ca="1" t="shared" si="6"/>
        <v>18</v>
      </c>
      <c r="G69" s="67">
        <f ca="1" t="shared" si="7"/>
        <v>4</v>
      </c>
      <c r="H69" s="66">
        <f ca="1" t="shared" si="8"/>
        <v>14</v>
      </c>
      <c r="I69" s="67">
        <f ca="1" t="shared" si="9"/>
        <v>1</v>
      </c>
      <c r="J69" s="66">
        <f ca="1" t="shared" si="10"/>
        <v>2</v>
      </c>
      <c r="K69" s="67">
        <f ca="1" t="shared" si="11"/>
        <v>0</v>
      </c>
      <c r="L69" s="66">
        <f ca="1" t="shared" si="12"/>
        <v>0</v>
      </c>
      <c r="M69" s="67">
        <f ca="1" t="shared" si="13"/>
        <v>6</v>
      </c>
      <c r="N69" s="66">
        <f ca="1" t="shared" si="14"/>
        <v>19</v>
      </c>
      <c r="O69" s="67">
        <f ca="1" t="shared" si="15"/>
        <v>7</v>
      </c>
      <c r="P69" s="69">
        <f ca="1" t="shared" si="16"/>
        <v>48</v>
      </c>
    </row>
    <row r="70" spans="1:16" ht="12.75">
      <c r="A70" s="58">
        <f ca="1" t="shared" si="1"/>
        <v>0</v>
      </c>
      <c r="B70" s="57">
        <f ca="1" t="shared" si="2"/>
        <v>26</v>
      </c>
      <c r="C70" s="58">
        <f ca="1" t="shared" si="3"/>
        <v>5</v>
      </c>
      <c r="D70" s="66">
        <f ca="1" t="shared" si="4"/>
        <v>9</v>
      </c>
      <c r="E70" s="67">
        <f ca="1" t="shared" si="5"/>
        <v>13</v>
      </c>
      <c r="F70" s="66">
        <f ca="1" t="shared" si="6"/>
        <v>33</v>
      </c>
      <c r="G70" s="67">
        <f ca="1" t="shared" si="7"/>
        <v>15</v>
      </c>
      <c r="H70" s="66">
        <f ca="1" t="shared" si="8"/>
        <v>18</v>
      </c>
      <c r="I70" s="67">
        <f ca="1" t="shared" si="9"/>
        <v>4</v>
      </c>
      <c r="J70" s="66">
        <f ca="1" t="shared" si="10"/>
        <v>5</v>
      </c>
      <c r="K70" s="67">
        <f ca="1" t="shared" si="11"/>
        <v>11</v>
      </c>
      <c r="L70" s="66">
        <f ca="1" t="shared" si="12"/>
        <v>3</v>
      </c>
      <c r="M70" s="67">
        <f ca="1" t="shared" si="13"/>
        <v>4</v>
      </c>
      <c r="N70" s="66">
        <f ca="1" t="shared" si="14"/>
        <v>13</v>
      </c>
      <c r="O70" s="67">
        <f ca="1" t="shared" si="15"/>
        <v>10</v>
      </c>
      <c r="P70" s="69">
        <f ca="1" t="shared" si="16"/>
        <v>7</v>
      </c>
    </row>
    <row r="71" spans="1:16" ht="12.75">
      <c r="A71" s="58">
        <f ca="1" t="shared" si="1"/>
        <v>0</v>
      </c>
      <c r="B71" s="57">
        <f ca="1" t="shared" si="2"/>
        <v>23</v>
      </c>
      <c r="C71" s="58">
        <f ca="1" t="shared" si="3"/>
        <v>11</v>
      </c>
      <c r="D71" s="66">
        <f ca="1" t="shared" si="4"/>
        <v>26</v>
      </c>
      <c r="E71" s="67">
        <f ca="1" t="shared" si="5"/>
        <v>8</v>
      </c>
      <c r="F71" s="66">
        <f ca="1" t="shared" si="6"/>
        <v>11</v>
      </c>
      <c r="G71" s="67">
        <f ca="1" t="shared" si="7"/>
        <v>13</v>
      </c>
      <c r="H71" s="66">
        <f ca="1" t="shared" si="8"/>
        <v>14</v>
      </c>
      <c r="I71" s="67">
        <f ca="1" t="shared" si="9"/>
        <v>7</v>
      </c>
      <c r="J71" s="66">
        <f ca="1" t="shared" si="10"/>
        <v>15</v>
      </c>
      <c r="K71" s="67">
        <f ca="1" t="shared" si="11"/>
        <v>8</v>
      </c>
      <c r="L71" s="66">
        <f ca="1" t="shared" si="12"/>
        <v>13</v>
      </c>
      <c r="M71" s="67">
        <f ca="1" t="shared" si="13"/>
        <v>11</v>
      </c>
      <c r="N71" s="66">
        <f ca="1" t="shared" si="14"/>
        <v>2</v>
      </c>
      <c r="O71" s="67">
        <f ca="1" t="shared" si="15"/>
        <v>11</v>
      </c>
      <c r="P71" s="69">
        <f ca="1" t="shared" si="16"/>
        <v>18</v>
      </c>
    </row>
    <row r="72" spans="1:16" ht="12.75">
      <c r="A72" s="58">
        <f ca="1" t="shared" si="1"/>
        <v>0</v>
      </c>
      <c r="B72" s="57">
        <f ca="1" t="shared" si="2"/>
        <v>21</v>
      </c>
      <c r="C72" s="58">
        <f ca="1" t="shared" si="3"/>
        <v>2</v>
      </c>
      <c r="D72" s="66">
        <f ca="1" t="shared" si="4"/>
        <v>3</v>
      </c>
      <c r="E72" s="67">
        <f ca="1" t="shared" si="5"/>
        <v>6</v>
      </c>
      <c r="F72" s="66">
        <f ca="1" t="shared" si="6"/>
        <v>9</v>
      </c>
      <c r="G72" s="67">
        <f ca="1" t="shared" si="7"/>
        <v>5</v>
      </c>
      <c r="H72" s="66">
        <f ca="1" t="shared" si="8"/>
        <v>19</v>
      </c>
      <c r="I72" s="67">
        <f ca="1" t="shared" si="9"/>
        <v>34</v>
      </c>
      <c r="J72" s="66">
        <f ca="1" t="shared" si="10"/>
        <v>28</v>
      </c>
      <c r="K72" s="67">
        <f ca="1" t="shared" si="11"/>
        <v>21</v>
      </c>
      <c r="L72" s="66">
        <f ca="1" t="shared" si="12"/>
        <v>9</v>
      </c>
      <c r="M72" s="67">
        <f ca="1" t="shared" si="13"/>
        <v>15</v>
      </c>
      <c r="N72" s="66">
        <f ca="1" t="shared" si="14"/>
        <v>13</v>
      </c>
      <c r="O72" s="67">
        <f ca="1" t="shared" si="15"/>
        <v>1</v>
      </c>
      <c r="P72" s="69">
        <f ca="1" t="shared" si="16"/>
        <v>3</v>
      </c>
    </row>
    <row r="73" spans="1:16" ht="13.5" thickBot="1">
      <c r="A73" s="59">
        <f ca="1" t="shared" si="1"/>
        <v>0</v>
      </c>
      <c r="B73" s="61">
        <f ca="1" t="shared" si="2"/>
        <v>25</v>
      </c>
      <c r="C73" s="59">
        <f ca="1" t="shared" si="3"/>
        <v>2</v>
      </c>
      <c r="D73" s="70">
        <f ca="1" t="shared" si="4"/>
        <v>1</v>
      </c>
      <c r="E73" s="71">
        <f ca="1" t="shared" si="5"/>
        <v>8</v>
      </c>
      <c r="F73" s="70">
        <f ca="1" t="shared" si="6"/>
        <v>7</v>
      </c>
      <c r="G73" s="71">
        <f ca="1" t="shared" si="7"/>
        <v>3</v>
      </c>
      <c r="H73" s="70">
        <f ca="1" t="shared" si="8"/>
        <v>11</v>
      </c>
      <c r="I73" s="71">
        <f ca="1" t="shared" si="9"/>
        <v>24</v>
      </c>
      <c r="J73" s="70">
        <f ca="1" t="shared" si="10"/>
        <v>27</v>
      </c>
      <c r="K73" s="71">
        <f ca="1" t="shared" si="11"/>
        <v>27</v>
      </c>
      <c r="L73" s="70">
        <f ca="1" t="shared" si="12"/>
        <v>8</v>
      </c>
      <c r="M73" s="71">
        <f ca="1" t="shared" si="13"/>
        <v>13</v>
      </c>
      <c r="N73" s="70">
        <f ca="1" t="shared" si="14"/>
        <v>11</v>
      </c>
      <c r="O73" s="71">
        <f ca="1" t="shared" si="15"/>
        <v>3</v>
      </c>
      <c r="P73" s="72">
        <f ca="1" t="shared" si="16"/>
        <v>7</v>
      </c>
    </row>
    <row r="74" spans="1:16" ht="13.5" thickTop="1">
      <c r="A74" s="142" t="s">
        <v>34</v>
      </c>
      <c r="B74" s="62" t="s">
        <v>9</v>
      </c>
      <c r="C74" s="63">
        <f aca="true" t="shared" si="17" ref="C74:P76">IF($A$67=$B74,C$67,0)+IF($A$68=$B74,C$68,0)+IF($A$69=$B74,C$69,0)+IF($A$70=$B74,C$70,0)+IF($A$71=$B74,C$71,0)+IF($A$72=$B74,C$72,0)+IF($A$73=$B74,C$73,0)</f>
        <v>0</v>
      </c>
      <c r="D74" s="64">
        <f t="shared" si="17"/>
        <v>0</v>
      </c>
      <c r="E74" s="65">
        <f t="shared" si="17"/>
        <v>0</v>
      </c>
      <c r="F74" s="73">
        <f t="shared" si="17"/>
        <v>0</v>
      </c>
      <c r="G74" s="65">
        <f t="shared" si="17"/>
        <v>0</v>
      </c>
      <c r="H74" s="73">
        <f t="shared" si="17"/>
        <v>0</v>
      </c>
      <c r="I74" s="65">
        <f t="shared" si="17"/>
        <v>0</v>
      </c>
      <c r="J74" s="73">
        <f t="shared" si="17"/>
        <v>0</v>
      </c>
      <c r="K74" s="65">
        <f t="shared" si="17"/>
        <v>0</v>
      </c>
      <c r="L74" s="73">
        <f t="shared" si="17"/>
        <v>0</v>
      </c>
      <c r="M74" s="65">
        <f t="shared" si="17"/>
        <v>0</v>
      </c>
      <c r="N74" s="73">
        <f t="shared" si="17"/>
        <v>0</v>
      </c>
      <c r="O74" s="65">
        <f t="shared" si="17"/>
        <v>0</v>
      </c>
      <c r="P74" s="68">
        <f t="shared" si="17"/>
        <v>0</v>
      </c>
    </row>
    <row r="75" spans="1:16" ht="12.75">
      <c r="A75" s="143"/>
      <c r="B75" s="57" t="s">
        <v>11</v>
      </c>
      <c r="C75" s="58">
        <f t="shared" si="17"/>
        <v>0</v>
      </c>
      <c r="D75" s="66">
        <f t="shared" si="17"/>
        <v>0</v>
      </c>
      <c r="E75" s="67">
        <f t="shared" si="17"/>
        <v>0</v>
      </c>
      <c r="F75" s="56">
        <f t="shared" si="17"/>
        <v>0</v>
      </c>
      <c r="G75" s="67">
        <f t="shared" si="17"/>
        <v>0</v>
      </c>
      <c r="H75" s="56">
        <f t="shared" si="17"/>
        <v>0</v>
      </c>
      <c r="I75" s="67">
        <f t="shared" si="17"/>
        <v>0</v>
      </c>
      <c r="J75" s="56">
        <f t="shared" si="17"/>
        <v>0</v>
      </c>
      <c r="K75" s="67">
        <f t="shared" si="17"/>
        <v>0</v>
      </c>
      <c r="L75" s="56">
        <f t="shared" si="17"/>
        <v>0</v>
      </c>
      <c r="M75" s="67">
        <f t="shared" si="17"/>
        <v>0</v>
      </c>
      <c r="N75" s="56">
        <f t="shared" si="17"/>
        <v>0</v>
      </c>
      <c r="O75" s="67">
        <f t="shared" si="17"/>
        <v>0</v>
      </c>
      <c r="P75" s="69">
        <f t="shared" si="17"/>
        <v>0</v>
      </c>
    </row>
    <row r="76" spans="1:16" ht="13.5" thickBot="1">
      <c r="A76" s="144"/>
      <c r="B76" s="61" t="s">
        <v>10</v>
      </c>
      <c r="C76" s="59">
        <f t="shared" si="17"/>
        <v>0</v>
      </c>
      <c r="D76" s="70">
        <f t="shared" si="17"/>
        <v>0</v>
      </c>
      <c r="E76" s="71">
        <f t="shared" si="17"/>
        <v>0</v>
      </c>
      <c r="F76" s="77">
        <f t="shared" si="17"/>
        <v>0</v>
      </c>
      <c r="G76" s="71">
        <f t="shared" si="17"/>
        <v>0</v>
      </c>
      <c r="H76" s="77">
        <f t="shared" si="17"/>
        <v>0</v>
      </c>
      <c r="I76" s="71">
        <f t="shared" si="17"/>
        <v>0</v>
      </c>
      <c r="J76" s="77">
        <f t="shared" si="17"/>
        <v>0</v>
      </c>
      <c r="K76" s="71">
        <f t="shared" si="17"/>
        <v>0</v>
      </c>
      <c r="L76" s="77">
        <f t="shared" si="17"/>
        <v>0</v>
      </c>
      <c r="M76" s="71">
        <f t="shared" si="17"/>
        <v>0</v>
      </c>
      <c r="N76" s="77">
        <f t="shared" si="17"/>
        <v>0</v>
      </c>
      <c r="O76" s="71">
        <f t="shared" si="17"/>
        <v>0</v>
      </c>
      <c r="P76" s="72">
        <f t="shared" si="17"/>
        <v>0</v>
      </c>
    </row>
    <row r="77" spans="1:16" ht="14.25" thickBot="1" thickTop="1">
      <c r="A77" s="31"/>
      <c r="B77" s="31"/>
      <c r="C77" s="31" t="s">
        <v>48</v>
      </c>
      <c r="D77" s="31" t="s">
        <v>35</v>
      </c>
      <c r="E77" s="31" t="s">
        <v>37</v>
      </c>
      <c r="F77" s="31" t="s">
        <v>36</v>
      </c>
      <c r="G77" s="30" t="s">
        <v>38</v>
      </c>
      <c r="H77" s="30" t="s">
        <v>39</v>
      </c>
      <c r="I77" s="30" t="s">
        <v>40</v>
      </c>
      <c r="J77" s="31" t="s">
        <v>41</v>
      </c>
      <c r="K77" s="31" t="s">
        <v>42</v>
      </c>
      <c r="L77" s="31" t="s">
        <v>43</v>
      </c>
      <c r="M77" s="31" t="s">
        <v>44</v>
      </c>
      <c r="N77" s="31" t="s">
        <v>45</v>
      </c>
      <c r="O77" s="31" t="s">
        <v>47</v>
      </c>
      <c r="P77" s="31" t="s">
        <v>46</v>
      </c>
    </row>
    <row r="78" spans="1:16" ht="13.5" thickTop="1">
      <c r="A78" s="160" t="s">
        <v>32</v>
      </c>
      <c r="B78" s="161"/>
      <c r="C78" s="154">
        <f ca="1">IF(OFFSET($G$105,(COLUMN(C78)-COLUMN($C78))/2,1)=0,"",OFFSET($G$105,(COLUMN(C78)-COLUMN($C78))/2,1))</f>
      </c>
      <c r="D78" s="150"/>
      <c r="E78" s="150">
        <f ca="1">IF(OFFSET($G$105,(COLUMN(E78)-COLUMN($C78))/2,1)=0,"",OFFSET($G$105,(COLUMN(E78)-COLUMN($C78))/2,1))</f>
      </c>
      <c r="F78" s="150"/>
      <c r="G78" s="150">
        <f ca="1">IF(OFFSET($G$105,(COLUMN(G78)-COLUMN($C78))/2,1)=0,"",OFFSET($G$105,(COLUMN(G78)-COLUMN($C78))/2,1))</f>
      </c>
      <c r="H78" s="150"/>
      <c r="I78" s="150">
        <f ca="1">IF(OFFSET($G$105,(COLUMN(I78)-COLUMN($C78))/2,1)=0,"",OFFSET($G$105,(COLUMN(I78)-COLUMN($C78))/2,1))</f>
      </c>
      <c r="J78" s="150"/>
      <c r="K78" s="150">
        <f ca="1">IF(OFFSET($G$105,(COLUMN(K78)-COLUMN($C78))/2,1)=0,"",OFFSET($G$105,(COLUMN(K78)-COLUMN($C78))/2,1))</f>
      </c>
      <c r="L78" s="150"/>
      <c r="M78" s="150">
        <f ca="1">IF(OFFSET($G$105,(COLUMN(M78)-COLUMN($C78))/2,1)=0,"",OFFSET($G$105,(COLUMN(M78)-COLUMN($C78))/2,1))</f>
      </c>
      <c r="N78" s="150"/>
      <c r="O78" s="150">
        <f ca="1">IF(OFFSET($G$105,(COLUMN(O78)-COLUMN($C78))/2,1)=0,"",OFFSET($G$105,(COLUMN(O78)-COLUMN($C78))/2,1))</f>
      </c>
      <c r="P78" s="151"/>
    </row>
    <row r="79" spans="1:16" ht="12.75">
      <c r="A79" s="162"/>
      <c r="B79" s="163"/>
      <c r="C79" s="152">
        <f ca="1">IF(OFFSET($A$105,(COLUMN(C79)-COLUMN($C79))/2,0)=0,"",OFFSET($G$105,(COLUMN(C79)-COLUMN($C79))/2,0))</f>
        <v>21</v>
      </c>
      <c r="D79" s="145"/>
      <c r="E79" s="145">
        <f ca="1">IF(OFFSET($A$105,(COLUMN(E79)-COLUMN($C79))/2,0)=0,"",OFFSET($G$105,(COLUMN(E79)-COLUMN($C79))/2,0))</f>
        <v>22</v>
      </c>
      <c r="F79" s="145"/>
      <c r="G79" s="145">
        <f ca="1">IF(OFFSET($A$105,(COLUMN(G79)-COLUMN($C79))/2,0)=0,"",OFFSET($G$105,(COLUMN(G79)-COLUMN($C79))/2,0))</f>
        <v>23</v>
      </c>
      <c r="H79" s="145"/>
      <c r="I79" s="145">
        <f ca="1">IF(OFFSET($A$105,(COLUMN(I79)-COLUMN($C79))/2,0)=0,"",OFFSET($G$105,(COLUMN(I79)-COLUMN($C79))/2,0))</f>
        <v>25</v>
      </c>
      <c r="J79" s="145"/>
      <c r="K79" s="145">
        <f ca="1">IF(OFFSET($A$105,(COLUMN(K79)-COLUMN($C79))/2,0)=0,"",OFFSET($G$105,(COLUMN(K79)-COLUMN($C79))/2,0))</f>
        <v>26</v>
      </c>
      <c r="L79" s="145"/>
      <c r="M79" s="145">
        <f ca="1">IF(OFFSET($A$105,(COLUMN(M79)-COLUMN($C79))/2,0)=0,"",OFFSET($G$105,(COLUMN(M79)-COLUMN($C79))/2,0))</f>
        <v>28</v>
      </c>
      <c r="N79" s="145"/>
      <c r="O79" s="145">
        <f ca="1">IF(OFFSET($A$105,(COLUMN(O79)-COLUMN($C79))/2,0)=0,"",OFFSET($G$105,(COLUMN(O79)-COLUMN($C79))/2,0))</f>
        <v>30</v>
      </c>
      <c r="P79" s="155"/>
    </row>
    <row r="80" spans="1:16" ht="13.5" thickBot="1">
      <c r="A80" s="148" t="s">
        <v>31</v>
      </c>
      <c r="B80" s="149"/>
      <c r="C80" s="153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56"/>
    </row>
    <row r="81" spans="1:16" ht="13.5" thickTop="1">
      <c r="A81" s="58">
        <f aca="true" ca="1" t="shared" si="18" ref="A81:A87">OFFSET(INDIRECT(CONCATENATE("'Our score'!",ADDRESS(our_guns_row,(ROW(A81)-ROW(A$81))*cols_per_our_player+2,1,1))),-1,3)</f>
        <v>0</v>
      </c>
      <c r="B81" s="62">
        <f ca="1" t="shared" si="19" ref="B81:B87">INDIRECT(CONCATENATE("'Our score'!",ADDRESS(our_guns_row,(ROW(B81)-ROW(B$81))*cols_per_our_player+5,1,1)))</f>
        <v>28</v>
      </c>
      <c r="C81" s="63">
        <f aca="true" ca="1" t="shared" si="20" ref="C81:C87">OFFSET(INDIRECT(CONCATENATE("'Our score'!",ADDRESS(our_guns_row,(ROW(C81)-ROW(C$81))*cols_per_our_player+5,1,1))),(COLUMN(C80)-COLUMN($C80))/2+3,0)</f>
        <v>5</v>
      </c>
      <c r="D81" s="64">
        <f aca="true" ca="1" t="shared" si="21" ref="D81:D87">OFFSET(INDIRECT(CONCATENATE("'Our score'!",ADDRESS(our_guns_row,(ROW(D81)-ROW(D$81))*cols_per_our_player+5,1,1))),(COLUMN(D80)-COLUMN($C80))/2+3,1)</f>
        <v>5</v>
      </c>
      <c r="E81" s="65">
        <f aca="true" ca="1" t="shared" si="22" ref="E81:E87">OFFSET(INDIRECT(CONCATENATE("'Our score'!",ADDRESS(our_guns_row,(ROW(E81)-ROW(E$81))*cols_per_our_player+5,1,1))),(COLUMN(E80)-COLUMN($C80))/2+3,0)</f>
        <v>12</v>
      </c>
      <c r="F81" s="64">
        <f aca="true" ca="1" t="shared" si="23" ref="F81:F87">OFFSET(INDIRECT(CONCATENATE("'Our score'!",ADDRESS(our_guns_row,(ROW(F81)-ROW(F$81))*cols_per_our_player+5,1,1))),(COLUMN(F80)-COLUMN($C80))/2+3,1)</f>
        <v>10</v>
      </c>
      <c r="G81" s="65">
        <f aca="true" ca="1" t="shared" si="24" ref="G81:G87">OFFSET(INDIRECT(CONCATENATE("'Our score'!",ADDRESS(our_guns_row,(ROW(G81)-ROW(G$81))*cols_per_our_player+5,1,1))),(COLUMN(G80)-COLUMN($C80))/2+3,0)</f>
        <v>10</v>
      </c>
      <c r="H81" s="64">
        <f aca="true" ca="1" t="shared" si="25" ref="H81:H87">OFFSET(INDIRECT(CONCATENATE("'Our score'!",ADDRESS(our_guns_row,(ROW(H81)-ROW(H$81))*cols_per_our_player+5,1,1))),(COLUMN(H80)-COLUMN($C80))/2+3,1)</f>
        <v>12</v>
      </c>
      <c r="I81" s="65">
        <f aca="true" ca="1" t="shared" si="26" ref="I81:I87">OFFSET(INDIRECT(CONCATENATE("'Our score'!",ADDRESS(our_guns_row,(ROW(I81)-ROW(I$81))*cols_per_our_player+5,1,1))),(COLUMN(I80)-COLUMN($C80))/2+3,0)</f>
        <v>10</v>
      </c>
      <c r="J81" s="64">
        <f aca="true" ca="1" t="shared" si="27" ref="J81:J87">OFFSET(INDIRECT(CONCATENATE("'Our score'!",ADDRESS(our_guns_row,(ROW(J81)-ROW(J$81))*cols_per_our_player+5,1,1))),(COLUMN(J80)-COLUMN($C80))/2+3,1)</f>
        <v>14</v>
      </c>
      <c r="K81" s="65">
        <f aca="true" ca="1" t="shared" si="28" ref="K81:K87">OFFSET(INDIRECT(CONCATENATE("'Our score'!",ADDRESS(our_guns_row,(ROW(K81)-ROW(K$81))*cols_per_our_player+5,1,1))),(COLUMN(K80)-COLUMN($C80))/2+3,0)</f>
        <v>9</v>
      </c>
      <c r="L81" s="64">
        <f aca="true" ca="1" t="shared" si="29" ref="L81:L87">OFFSET(INDIRECT(CONCATENATE("'Our score'!",ADDRESS(our_guns_row,(ROW(L81)-ROW(L$81))*cols_per_our_player+5,1,1))),(COLUMN(L80)-COLUMN($C80))/2+3,1)</f>
        <v>14</v>
      </c>
      <c r="M81" s="65">
        <f aca="true" ca="1" t="shared" si="30" ref="M81:M87">OFFSET(INDIRECT(CONCATENATE("'Our score'!",ADDRESS(our_guns_row,(ROW(M81)-ROW(M$81))*cols_per_our_player+5,1,1))),(COLUMN(M80)-COLUMN($C80))/2+3,0)</f>
        <v>7</v>
      </c>
      <c r="N81" s="64">
        <f aca="true" ca="1" t="shared" si="31" ref="N81:N87">OFFSET(INDIRECT(CONCATENATE("'Our score'!",ADDRESS(our_guns_row,(ROW(N81)-ROW(N$81))*cols_per_our_player+5,1,1))),(COLUMN(N80)-COLUMN($C80))/2+3,1)</f>
        <v>2</v>
      </c>
      <c r="O81" s="65">
        <f aca="true" ca="1" t="shared" si="32" ref="O81:O87">OFFSET(INDIRECT(CONCATENATE("'Our score'!",ADDRESS(our_guns_row,(ROW(O81)-ROW(O$81))*cols_per_our_player+5,1,1))),(COLUMN(O80)-COLUMN($C80))/2+3,0)</f>
        <v>7</v>
      </c>
      <c r="P81" s="68">
        <f aca="true" ca="1" t="shared" si="33" ref="P81:P87">OFFSET(INDIRECT(CONCATENATE("'Our score'!",ADDRESS(our_guns_row,(ROW(P81)-ROW(P$81))*cols_per_our_player+5,1,1))),(COLUMN(P80)-COLUMN($C80))/2+3,1)</f>
        <v>18</v>
      </c>
    </row>
    <row r="82" spans="1:16" ht="12.75">
      <c r="A82" s="58">
        <f ca="1" t="shared" si="18"/>
        <v>0</v>
      </c>
      <c r="B82" s="57">
        <f ca="1" t="shared" si="19"/>
        <v>22</v>
      </c>
      <c r="C82" s="58">
        <f ca="1" t="shared" si="20"/>
        <v>19</v>
      </c>
      <c r="D82" s="66">
        <f ca="1" t="shared" si="21"/>
        <v>18</v>
      </c>
      <c r="E82" s="67">
        <f ca="1" t="shared" si="22"/>
        <v>13</v>
      </c>
      <c r="F82" s="66">
        <f ca="1" t="shared" si="23"/>
        <v>6</v>
      </c>
      <c r="G82" s="67">
        <f ca="1" t="shared" si="24"/>
        <v>15</v>
      </c>
      <c r="H82" s="66">
        <f ca="1" t="shared" si="25"/>
        <v>9</v>
      </c>
      <c r="I82" s="67">
        <f ca="1" t="shared" si="26"/>
        <v>3</v>
      </c>
      <c r="J82" s="66">
        <f ca="1" t="shared" si="27"/>
        <v>2</v>
      </c>
      <c r="K82" s="67">
        <f ca="1" t="shared" si="28"/>
        <v>7</v>
      </c>
      <c r="L82" s="66">
        <f ca="1" t="shared" si="29"/>
        <v>6</v>
      </c>
      <c r="M82" s="67">
        <f ca="1" t="shared" si="30"/>
        <v>22</v>
      </c>
      <c r="N82" s="66">
        <f ca="1" t="shared" si="31"/>
        <v>27</v>
      </c>
      <c r="O82" s="67">
        <f ca="1" t="shared" si="32"/>
        <v>9</v>
      </c>
      <c r="P82" s="69">
        <f ca="1" t="shared" si="33"/>
        <v>8</v>
      </c>
    </row>
    <row r="83" spans="1:16" ht="12.75">
      <c r="A83" s="58">
        <f ca="1" t="shared" si="18"/>
        <v>0</v>
      </c>
      <c r="B83" s="57">
        <f ca="1" t="shared" si="19"/>
        <v>30</v>
      </c>
      <c r="C83" s="58">
        <f ca="1" t="shared" si="20"/>
        <v>21</v>
      </c>
      <c r="D83" s="66">
        <f ca="1" t="shared" si="21"/>
        <v>23</v>
      </c>
      <c r="E83" s="67">
        <f ca="1" t="shared" si="22"/>
        <v>12</v>
      </c>
      <c r="F83" s="66">
        <f ca="1" t="shared" si="23"/>
        <v>14</v>
      </c>
      <c r="G83" s="67">
        <f ca="1" t="shared" si="24"/>
        <v>15</v>
      </c>
      <c r="H83" s="66">
        <f ca="1" t="shared" si="25"/>
        <v>15</v>
      </c>
      <c r="I83" s="67">
        <f ca="1" t="shared" si="26"/>
        <v>0</v>
      </c>
      <c r="J83" s="66">
        <f ca="1" t="shared" si="27"/>
        <v>0</v>
      </c>
      <c r="K83" s="67">
        <f ca="1" t="shared" si="28"/>
        <v>2</v>
      </c>
      <c r="L83" s="66">
        <f ca="1" t="shared" si="29"/>
        <v>9</v>
      </c>
      <c r="M83" s="67">
        <f ca="1" t="shared" si="30"/>
        <v>11</v>
      </c>
      <c r="N83" s="66">
        <f ca="1" t="shared" si="31"/>
        <v>33</v>
      </c>
      <c r="O83" s="67">
        <f ca="1" t="shared" si="32"/>
        <v>3</v>
      </c>
      <c r="P83" s="69">
        <f ca="1" t="shared" si="33"/>
        <v>12</v>
      </c>
    </row>
    <row r="84" spans="1:16" ht="12.75">
      <c r="A84" s="58">
        <f ca="1" t="shared" si="18"/>
        <v>0</v>
      </c>
      <c r="B84" s="57">
        <f ca="1" t="shared" si="19"/>
        <v>25</v>
      </c>
      <c r="C84" s="58">
        <f ca="1" t="shared" si="20"/>
        <v>3</v>
      </c>
      <c r="D84" s="66">
        <f ca="1" t="shared" si="21"/>
        <v>5</v>
      </c>
      <c r="E84" s="67">
        <f ca="1" t="shared" si="22"/>
        <v>28</v>
      </c>
      <c r="F84" s="66">
        <f ca="1" t="shared" si="23"/>
        <v>28</v>
      </c>
      <c r="G84" s="67">
        <f ca="1" t="shared" si="24"/>
        <v>17</v>
      </c>
      <c r="H84" s="66">
        <f ca="1" t="shared" si="25"/>
        <v>26</v>
      </c>
      <c r="I84" s="67">
        <f ca="1" t="shared" si="26"/>
        <v>6</v>
      </c>
      <c r="J84" s="66">
        <f ca="1" t="shared" si="27"/>
        <v>3</v>
      </c>
      <c r="K84" s="67">
        <f ca="1" t="shared" si="28"/>
        <v>13</v>
      </c>
      <c r="L84" s="66">
        <f ca="1" t="shared" si="29"/>
        <v>8</v>
      </c>
      <c r="M84" s="67">
        <f ca="1" t="shared" si="30"/>
        <v>9</v>
      </c>
      <c r="N84" s="66">
        <f ca="1" t="shared" si="31"/>
        <v>3</v>
      </c>
      <c r="O84" s="67">
        <f ca="1" t="shared" si="32"/>
        <v>3</v>
      </c>
      <c r="P84" s="69">
        <f ca="1" t="shared" si="33"/>
        <v>11</v>
      </c>
    </row>
    <row r="85" spans="1:16" ht="12.75">
      <c r="A85" s="58">
        <f ca="1" t="shared" si="18"/>
        <v>0</v>
      </c>
      <c r="B85" s="57">
        <f ca="1" t="shared" si="19"/>
        <v>21</v>
      </c>
      <c r="C85" s="58">
        <f ca="1" t="shared" si="20"/>
        <v>18</v>
      </c>
      <c r="D85" s="66">
        <f ca="1" t="shared" si="21"/>
        <v>34</v>
      </c>
      <c r="E85" s="67">
        <f ca="1" t="shared" si="22"/>
        <v>6</v>
      </c>
      <c r="F85" s="66">
        <f ca="1" t="shared" si="23"/>
        <v>3</v>
      </c>
      <c r="G85" s="67">
        <f ca="1" t="shared" si="24"/>
        <v>4</v>
      </c>
      <c r="H85" s="66">
        <f ca="1" t="shared" si="25"/>
        <v>8</v>
      </c>
      <c r="I85" s="67">
        <f ca="1" t="shared" si="26"/>
        <v>4</v>
      </c>
      <c r="J85" s="66">
        <f ca="1" t="shared" si="27"/>
        <v>2</v>
      </c>
      <c r="K85" s="67">
        <f ca="1" t="shared" si="28"/>
        <v>5</v>
      </c>
      <c r="L85" s="66">
        <f ca="1" t="shared" si="29"/>
        <v>3</v>
      </c>
      <c r="M85" s="67">
        <f ca="1" t="shared" si="30"/>
        <v>10</v>
      </c>
      <c r="N85" s="66">
        <f ca="1" t="shared" si="31"/>
        <v>42</v>
      </c>
      <c r="O85" s="67">
        <f ca="1" t="shared" si="32"/>
        <v>2</v>
      </c>
      <c r="P85" s="69">
        <f ca="1" t="shared" si="33"/>
        <v>12</v>
      </c>
    </row>
    <row r="86" spans="1:16" ht="12.75">
      <c r="A86" s="58">
        <f ca="1" t="shared" si="18"/>
        <v>0</v>
      </c>
      <c r="B86" s="57">
        <f ca="1" t="shared" si="19"/>
        <v>29</v>
      </c>
      <c r="C86" s="58">
        <f ca="1" t="shared" si="20"/>
        <v>1</v>
      </c>
      <c r="D86" s="66">
        <f ca="1" t="shared" si="21"/>
        <v>1</v>
      </c>
      <c r="E86" s="67">
        <f ca="1" t="shared" si="22"/>
        <v>4</v>
      </c>
      <c r="F86" s="66">
        <f ca="1" t="shared" si="23"/>
        <v>17</v>
      </c>
      <c r="G86" s="67">
        <f ca="1" t="shared" si="24"/>
        <v>2</v>
      </c>
      <c r="H86" s="66">
        <f ca="1" t="shared" si="25"/>
        <v>4</v>
      </c>
      <c r="I86" s="67">
        <f ca="1" t="shared" si="26"/>
        <v>43</v>
      </c>
      <c r="J86" s="66">
        <f ca="1" t="shared" si="27"/>
        <v>20</v>
      </c>
      <c r="K86" s="67">
        <f ca="1" t="shared" si="28"/>
        <v>14</v>
      </c>
      <c r="L86" s="66">
        <f ca="1" t="shared" si="29"/>
        <v>6</v>
      </c>
      <c r="M86" s="67">
        <f ca="1" t="shared" si="30"/>
        <v>2</v>
      </c>
      <c r="N86" s="66">
        <f ca="1" t="shared" si="31"/>
        <v>1</v>
      </c>
      <c r="O86" s="67">
        <f ca="1" t="shared" si="32"/>
        <v>15</v>
      </c>
      <c r="P86" s="69">
        <f ca="1" t="shared" si="33"/>
        <v>39</v>
      </c>
    </row>
    <row r="87" spans="1:16" ht="13.5" thickBot="1">
      <c r="A87" s="59">
        <f ca="1" t="shared" si="18"/>
        <v>0</v>
      </c>
      <c r="B87" s="61">
        <f ca="1" t="shared" si="19"/>
        <v>26</v>
      </c>
      <c r="C87" s="59">
        <f ca="1" t="shared" si="20"/>
        <v>4</v>
      </c>
      <c r="D87" s="70">
        <f ca="1" t="shared" si="21"/>
        <v>3</v>
      </c>
      <c r="E87" s="71">
        <f ca="1" t="shared" si="22"/>
        <v>1</v>
      </c>
      <c r="F87" s="70">
        <f ca="1" t="shared" si="23"/>
        <v>9</v>
      </c>
      <c r="G87" s="71">
        <f ca="1" t="shared" si="24"/>
        <v>9</v>
      </c>
      <c r="H87" s="70">
        <f ca="1" t="shared" si="25"/>
        <v>6</v>
      </c>
      <c r="I87" s="71">
        <f ca="1" t="shared" si="26"/>
        <v>32</v>
      </c>
      <c r="J87" s="70">
        <f ca="1" t="shared" si="27"/>
        <v>25</v>
      </c>
      <c r="K87" s="71">
        <f ca="1" t="shared" si="28"/>
        <v>15</v>
      </c>
      <c r="L87" s="70">
        <f ca="1" t="shared" si="29"/>
        <v>10</v>
      </c>
      <c r="M87" s="71">
        <f ca="1" t="shared" si="30"/>
        <v>3</v>
      </c>
      <c r="N87" s="70">
        <f ca="1" t="shared" si="31"/>
        <v>2</v>
      </c>
      <c r="O87" s="71">
        <f ca="1" t="shared" si="32"/>
        <v>17</v>
      </c>
      <c r="P87" s="72">
        <f ca="1" t="shared" si="33"/>
        <v>21</v>
      </c>
    </row>
    <row r="88" spans="1:16" ht="13.5" thickTop="1">
      <c r="A88" s="142" t="s">
        <v>34</v>
      </c>
      <c r="B88" s="62" t="s">
        <v>9</v>
      </c>
      <c r="C88" s="63">
        <f aca="true" t="shared" si="34" ref="C88:P90">IF($A$81=$B88,C$81,0)+IF($A$82=$B88,C$82,0)+IF($A$83=$B88,C$83,0)+IF($A$84=$B88,C$84,0)+IF($A$85=$B88,C$85,0)+IF($A$86=$B88,C$86,0)+IF($A$87=$B88,C$87,0)</f>
        <v>0</v>
      </c>
      <c r="D88" s="64">
        <f t="shared" si="34"/>
        <v>0</v>
      </c>
      <c r="E88" s="65">
        <f t="shared" si="34"/>
        <v>0</v>
      </c>
      <c r="F88" s="64">
        <f t="shared" si="34"/>
        <v>0</v>
      </c>
      <c r="G88" s="65">
        <f t="shared" si="34"/>
        <v>0</v>
      </c>
      <c r="H88" s="64">
        <f t="shared" si="34"/>
        <v>0</v>
      </c>
      <c r="I88" s="65">
        <f t="shared" si="34"/>
        <v>0</v>
      </c>
      <c r="J88" s="64">
        <f t="shared" si="34"/>
        <v>0</v>
      </c>
      <c r="K88" s="65">
        <f t="shared" si="34"/>
        <v>0</v>
      </c>
      <c r="L88" s="64">
        <f t="shared" si="34"/>
        <v>0</v>
      </c>
      <c r="M88" s="65">
        <f t="shared" si="34"/>
        <v>0</v>
      </c>
      <c r="N88" s="64">
        <f t="shared" si="34"/>
        <v>0</v>
      </c>
      <c r="O88" s="65">
        <f t="shared" si="34"/>
        <v>0</v>
      </c>
      <c r="P88" s="68">
        <f t="shared" si="34"/>
        <v>0</v>
      </c>
    </row>
    <row r="89" spans="1:16" ht="12.75">
      <c r="A89" s="143"/>
      <c r="B89" s="57" t="s">
        <v>11</v>
      </c>
      <c r="C89" s="58">
        <f t="shared" si="34"/>
        <v>0</v>
      </c>
      <c r="D89" s="66">
        <f t="shared" si="34"/>
        <v>0</v>
      </c>
      <c r="E89" s="67">
        <f t="shared" si="34"/>
        <v>0</v>
      </c>
      <c r="F89" s="66">
        <f t="shared" si="34"/>
        <v>0</v>
      </c>
      <c r="G89" s="67">
        <f t="shared" si="34"/>
        <v>0</v>
      </c>
      <c r="H89" s="66">
        <f t="shared" si="34"/>
        <v>0</v>
      </c>
      <c r="I89" s="67">
        <f t="shared" si="34"/>
        <v>0</v>
      </c>
      <c r="J89" s="66">
        <f t="shared" si="34"/>
        <v>0</v>
      </c>
      <c r="K89" s="67">
        <f t="shared" si="34"/>
        <v>0</v>
      </c>
      <c r="L89" s="66">
        <f t="shared" si="34"/>
        <v>0</v>
      </c>
      <c r="M89" s="67">
        <f t="shared" si="34"/>
        <v>0</v>
      </c>
      <c r="N89" s="66">
        <f t="shared" si="34"/>
        <v>0</v>
      </c>
      <c r="O89" s="67">
        <f t="shared" si="34"/>
        <v>0</v>
      </c>
      <c r="P89" s="69">
        <f t="shared" si="34"/>
        <v>0</v>
      </c>
    </row>
    <row r="90" spans="1:16" ht="13.5" thickBot="1">
      <c r="A90" s="144"/>
      <c r="B90" s="61" t="s">
        <v>10</v>
      </c>
      <c r="C90" s="59">
        <f t="shared" si="34"/>
        <v>0</v>
      </c>
      <c r="D90" s="70">
        <f t="shared" si="34"/>
        <v>0</v>
      </c>
      <c r="E90" s="71">
        <f t="shared" si="34"/>
        <v>0</v>
      </c>
      <c r="F90" s="70">
        <f t="shared" si="34"/>
        <v>0</v>
      </c>
      <c r="G90" s="71">
        <f t="shared" si="34"/>
        <v>0</v>
      </c>
      <c r="H90" s="70">
        <f t="shared" si="34"/>
        <v>0</v>
      </c>
      <c r="I90" s="71">
        <f t="shared" si="34"/>
        <v>0</v>
      </c>
      <c r="J90" s="70">
        <f t="shared" si="34"/>
        <v>0</v>
      </c>
      <c r="K90" s="71">
        <f t="shared" si="34"/>
        <v>0</v>
      </c>
      <c r="L90" s="70">
        <f t="shared" si="34"/>
        <v>0</v>
      </c>
      <c r="M90" s="71">
        <f t="shared" si="34"/>
        <v>0</v>
      </c>
      <c r="N90" s="70">
        <f t="shared" si="34"/>
        <v>0</v>
      </c>
      <c r="O90" s="71">
        <f t="shared" si="34"/>
        <v>0</v>
      </c>
      <c r="P90" s="72">
        <f t="shared" si="34"/>
        <v>0</v>
      </c>
    </row>
    <row r="91" spans="1:16" ht="13.5" thickTop="1">
      <c r="A91" s="31"/>
      <c r="B91" s="31"/>
      <c r="C91" s="31"/>
      <c r="D91" s="31"/>
      <c r="E91" s="31"/>
      <c r="F91" s="31"/>
      <c r="G91" s="31"/>
      <c r="H91" s="30"/>
      <c r="I91" s="30"/>
      <c r="J91" s="31"/>
      <c r="K91" s="31"/>
      <c r="L91" s="31"/>
      <c r="M91" s="31"/>
      <c r="N91" s="31"/>
      <c r="O91" s="31"/>
      <c r="P91" s="31"/>
    </row>
    <row r="92" spans="1:16" ht="12.75">
      <c r="A92" s="31"/>
      <c r="B92" s="31"/>
      <c r="C92" s="31"/>
      <c r="D92" s="31"/>
      <c r="E92" s="31"/>
      <c r="F92" s="31"/>
      <c r="G92" s="31"/>
      <c r="H92" s="30"/>
      <c r="I92" s="30"/>
      <c r="J92" s="31"/>
      <c r="K92" s="31"/>
      <c r="L92" s="31"/>
      <c r="M92" s="31"/>
      <c r="N92" s="31"/>
      <c r="O92" s="31"/>
      <c r="P92" s="31"/>
    </row>
    <row r="93" spans="1:16" ht="12.75">
      <c r="A93" s="31"/>
      <c r="B93" s="31"/>
      <c r="C93" s="31"/>
      <c r="D93" s="31"/>
      <c r="E93" s="31"/>
      <c r="F93" s="31"/>
      <c r="G93" s="31"/>
      <c r="H93" s="30"/>
      <c r="I93" s="30"/>
      <c r="J93" s="31"/>
      <c r="K93" s="31"/>
      <c r="L93" s="31"/>
      <c r="M93" s="31"/>
      <c r="N93" s="31"/>
      <c r="O93" s="31"/>
      <c r="P93" s="31"/>
    </row>
    <row r="94" spans="1:16" ht="12.75">
      <c r="A94" s="31"/>
      <c r="B94" s="31"/>
      <c r="C94" s="31"/>
      <c r="D94" s="31"/>
      <c r="E94" s="31"/>
      <c r="F94" s="31"/>
      <c r="G94" s="31"/>
      <c r="H94" s="30"/>
      <c r="I94" s="30"/>
      <c r="J94" s="31"/>
      <c r="K94" s="31"/>
      <c r="L94" s="31"/>
      <c r="M94" s="31"/>
      <c r="N94" s="31"/>
      <c r="O94" s="31"/>
      <c r="P94" s="31"/>
    </row>
    <row r="95" spans="1:16" ht="12.75">
      <c r="A95" s="31"/>
      <c r="B95" s="31"/>
      <c r="C95" s="31"/>
      <c r="D95" s="31"/>
      <c r="E95" s="31"/>
      <c r="F95" s="31"/>
      <c r="G95" s="31"/>
      <c r="H95" s="30"/>
      <c r="I95" s="30"/>
      <c r="J95" s="31"/>
      <c r="K95" s="31"/>
      <c r="L95" s="31"/>
      <c r="M95" s="31"/>
      <c r="N95" s="31"/>
      <c r="O95" s="31"/>
      <c r="P95" s="31"/>
    </row>
    <row r="96" spans="1:16" ht="12.75">
      <c r="A96" s="31"/>
      <c r="B96" s="31"/>
      <c r="C96" s="31"/>
      <c r="D96" s="31"/>
      <c r="E96" s="31"/>
      <c r="F96" s="31"/>
      <c r="G96" s="31"/>
      <c r="H96" s="30"/>
      <c r="I96" s="30"/>
      <c r="J96" s="31"/>
      <c r="K96" s="31"/>
      <c r="L96" s="31"/>
      <c r="M96" s="31"/>
      <c r="N96" s="31"/>
      <c r="O96" s="31"/>
      <c r="P96" s="31"/>
    </row>
    <row r="97" spans="1:16" ht="12.75">
      <c r="A97" s="31"/>
      <c r="B97" s="31"/>
      <c r="C97" s="31"/>
      <c r="D97" s="31"/>
      <c r="E97" s="31"/>
      <c r="F97" s="31"/>
      <c r="G97" s="31"/>
      <c r="H97" s="30"/>
      <c r="I97" s="30"/>
      <c r="J97" s="31"/>
      <c r="K97" s="31"/>
      <c r="L97" s="31"/>
      <c r="M97" s="31"/>
      <c r="N97" s="31"/>
      <c r="O97" s="31"/>
      <c r="P97" s="31"/>
    </row>
    <row r="98" spans="1:16" ht="12.75">
      <c r="A98" s="31"/>
      <c r="B98" s="31"/>
      <c r="C98" s="31"/>
      <c r="D98" s="31"/>
      <c r="E98" s="31"/>
      <c r="F98" s="31"/>
      <c r="G98" s="31"/>
      <c r="H98" s="30"/>
      <c r="I98" s="30"/>
      <c r="J98" s="31"/>
      <c r="K98" s="31"/>
      <c r="L98" s="31"/>
      <c r="M98" s="31"/>
      <c r="N98" s="31"/>
      <c r="O98" s="31"/>
      <c r="P98" s="31"/>
    </row>
    <row r="99" spans="1:16" ht="12.75">
      <c r="A99" s="31"/>
      <c r="B99" s="31"/>
      <c r="C99" s="31"/>
      <c r="D99" s="31"/>
      <c r="E99" s="31"/>
      <c r="F99" s="31"/>
      <c r="G99" s="31"/>
      <c r="H99" s="30"/>
      <c r="I99" s="30"/>
      <c r="J99" s="31"/>
      <c r="K99" s="31"/>
      <c r="L99" s="31"/>
      <c r="M99" s="31"/>
      <c r="N99" s="31"/>
      <c r="O99" s="31"/>
      <c r="P99" s="31"/>
    </row>
    <row r="100" spans="1:16" ht="12.75">
      <c r="A100" s="31"/>
      <c r="B100" s="31"/>
      <c r="C100" s="31"/>
      <c r="D100" s="31"/>
      <c r="E100" s="31"/>
      <c r="F100" s="31"/>
      <c r="G100" s="31"/>
      <c r="H100" s="30"/>
      <c r="I100" s="30"/>
      <c r="J100" s="31"/>
      <c r="K100" s="31"/>
      <c r="L100" s="31"/>
      <c r="M100" s="31"/>
      <c r="N100" s="31"/>
      <c r="O100" s="31"/>
      <c r="P100" s="31"/>
    </row>
    <row r="101" spans="1:16" ht="12.75">
      <c r="A101" s="31"/>
      <c r="B101" s="31"/>
      <c r="C101" s="31"/>
      <c r="D101" s="31"/>
      <c r="E101" s="31"/>
      <c r="F101" s="31"/>
      <c r="G101" s="31"/>
      <c r="H101" s="30"/>
      <c r="I101" s="30"/>
      <c r="J101" s="31"/>
      <c r="K101" s="31"/>
      <c r="L101" s="31"/>
      <c r="M101" s="31"/>
      <c r="N101" s="31"/>
      <c r="O101" s="31"/>
      <c r="P101" s="31"/>
    </row>
    <row r="102" spans="1:16" ht="13.5" thickBot="1">
      <c r="A102" s="31"/>
      <c r="B102" s="31"/>
      <c r="C102" s="31"/>
      <c r="D102" s="31"/>
      <c r="E102" s="31"/>
      <c r="F102" s="31"/>
      <c r="G102" s="31"/>
      <c r="H102" s="30"/>
      <c r="I102" s="30"/>
      <c r="J102" s="31"/>
      <c r="K102" s="31"/>
      <c r="L102" s="31"/>
      <c r="M102" s="31"/>
      <c r="N102" s="31"/>
      <c r="O102" s="31"/>
      <c r="P102" s="31"/>
    </row>
    <row r="103" spans="1:16" ht="14.25" thickBot="1" thickTop="1">
      <c r="A103" s="157" t="s">
        <v>24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9"/>
      <c r="M103" s="31"/>
      <c r="N103" s="31"/>
      <c r="O103" s="31"/>
      <c r="P103" s="31"/>
    </row>
    <row r="104" spans="1:16" ht="14.25" thickBot="1" thickTop="1">
      <c r="A104" s="41" t="s">
        <v>28</v>
      </c>
      <c r="B104" s="41" t="s">
        <v>33</v>
      </c>
      <c r="C104" s="42" t="s">
        <v>25</v>
      </c>
      <c r="D104" s="42" t="s">
        <v>26</v>
      </c>
      <c r="E104" s="42" t="s">
        <v>27</v>
      </c>
      <c r="F104" s="42" t="s">
        <v>30</v>
      </c>
      <c r="G104" s="41" t="s">
        <v>28</v>
      </c>
      <c r="H104" s="41" t="s">
        <v>33</v>
      </c>
      <c r="I104" s="42" t="s">
        <v>25</v>
      </c>
      <c r="J104" s="42" t="s">
        <v>26</v>
      </c>
      <c r="K104" s="42" t="s">
        <v>27</v>
      </c>
      <c r="L104" s="42" t="s">
        <v>30</v>
      </c>
      <c r="M104" s="31"/>
      <c r="N104" s="31"/>
      <c r="O104" s="31"/>
      <c r="P104" s="31"/>
    </row>
    <row r="105" spans="1:16" ht="13.5" thickTop="1">
      <c r="A105" s="46">
        <f ca="1" t="shared" si="35" ref="A105:A122">INDIRECT(CONCATENATE("'Our score'!",ADDRESS(enemy_score+1,(ROW(A105)-ROW(A$105))*4+2,1,1)))</f>
        <v>21</v>
      </c>
      <c r="B105" s="54">
        <f ca="1">OFFSET(INDIRECT(CELL("address",INDEX('Our score'!$20:$20,MATCH(A105,'Our score'!$20:$20,0)))),-1,1)</f>
        <v>0</v>
      </c>
      <c r="C105" s="47">
        <f ca="1" t="shared" si="36" ref="C105:C122">INDIRECT(CONCATENATE("'Our score'!",ADDRESS(enemy_score+2,(ROW(C105)-ROW(C$105))*4+2,1,1)))</f>
        <v>122</v>
      </c>
      <c r="D105" s="47">
        <f ca="1" t="shared" si="37" ref="D105:D122">INDIRECT(CONCATENATE("'Our score'!",ADDRESS(enemy_score+2,(ROW(D105)-ROW(D$105))*4+2+1,1,1)))</f>
        <v>40</v>
      </c>
      <c r="E105" s="48">
        <f aca="true" t="shared" si="38" ref="E105:E122">C105-D105</f>
        <v>82</v>
      </c>
      <c r="F105" s="49" t="str">
        <f aca="true" t="shared" si="39" ref="F105:F122">CONCATENATE(C105,":",D105)</f>
        <v>122:40</v>
      </c>
      <c r="G105" s="46">
        <f ca="1" t="shared" si="40" ref="G105:G122">INDIRECT(CONCATENATE("'Our score'!",ADDRESS(enemy_score+enemy_guns_num+5+1,(ROW(G105)-ROW(G$105))*4+2,1,1)))</f>
        <v>21</v>
      </c>
      <c r="H105" s="54">
        <f ca="1">OFFSET(INDIRECT(CELL("address",INDEX('Our score'!$32:$32,MATCH(G105,'Our score'!$32:$32,0)))),-1,1)</f>
        <v>0</v>
      </c>
      <c r="I105" s="47">
        <f ca="1" t="shared" si="41" ref="I105:I122">INDIRECT(CONCATENATE("'Our score'!",ADDRESS(enemy_score+enemy_guns_num+5+2,(ROW(I105)-ROW(I$105))*4+2,1,1)))</f>
        <v>89</v>
      </c>
      <c r="J105" s="47">
        <f ca="1" t="shared" si="42" ref="J105:J122">INDIRECT(CONCATENATE("'Our score'!",ADDRESS(enemy_score+enemy_guns_num+5+2,(ROW(J105)-ROW(J$105))*4+3,1,1)))</f>
        <v>71</v>
      </c>
      <c r="K105" s="48">
        <f aca="true" t="shared" si="43" ref="K105:K122">I105-J105</f>
        <v>18</v>
      </c>
      <c r="L105" s="49" t="str">
        <f aca="true" t="shared" si="44" ref="L105:L122">CONCATENATE(I105,":",J105)</f>
        <v>89:71</v>
      </c>
      <c r="M105" s="31"/>
      <c r="N105" s="31"/>
      <c r="O105" s="31"/>
      <c r="P105" s="31"/>
    </row>
    <row r="106" spans="1:16" ht="12.75">
      <c r="A106" s="50">
        <f ca="1" t="shared" si="35"/>
        <v>22</v>
      </c>
      <c r="B106" s="55">
        <f ca="1">OFFSET(INDIRECT(CELL("address",INDEX('Our score'!$20:$20,MATCH(A106,'Our score'!$20:$20,0)))),-1,1)</f>
        <v>0</v>
      </c>
      <c r="C106" s="51">
        <f ca="1" t="shared" si="36"/>
        <v>104</v>
      </c>
      <c r="D106" s="51">
        <f ca="1" t="shared" si="37"/>
        <v>63</v>
      </c>
      <c r="E106" s="52">
        <f t="shared" si="38"/>
        <v>41</v>
      </c>
      <c r="F106" s="53" t="str">
        <f t="shared" si="39"/>
        <v>104:63</v>
      </c>
      <c r="G106" s="50">
        <f ca="1" t="shared" si="40"/>
        <v>22</v>
      </c>
      <c r="H106" s="55">
        <f ca="1">OFFSET(INDIRECT(CELL("address",INDEX('Our score'!$32:$32,MATCH(G106,'Our score'!$32:$32,0)))),-1,1)</f>
        <v>0</v>
      </c>
      <c r="I106" s="51">
        <f ca="1" t="shared" si="41"/>
        <v>87</v>
      </c>
      <c r="J106" s="51">
        <f ca="1" t="shared" si="42"/>
        <v>76</v>
      </c>
      <c r="K106" s="52">
        <f t="shared" si="43"/>
        <v>11</v>
      </c>
      <c r="L106" s="53" t="str">
        <f t="shared" si="44"/>
        <v>87:76</v>
      </c>
      <c r="M106" s="31"/>
      <c r="N106" s="31"/>
      <c r="O106" s="31"/>
      <c r="P106" s="31"/>
    </row>
    <row r="107" spans="1:16" ht="12.75">
      <c r="A107" s="50">
        <f ca="1" t="shared" si="35"/>
        <v>25</v>
      </c>
      <c r="B107" s="55">
        <f ca="1">OFFSET(INDIRECT(CELL("address",INDEX('Our score'!$20:$20,MATCH(A107,'Our score'!$20:$20,0)))),-1,1)</f>
        <v>0</v>
      </c>
      <c r="C107" s="51">
        <f ca="1" t="shared" si="36"/>
        <v>108</v>
      </c>
      <c r="D107" s="51">
        <f ca="1" t="shared" si="37"/>
        <v>56</v>
      </c>
      <c r="E107" s="52">
        <f t="shared" si="38"/>
        <v>52</v>
      </c>
      <c r="F107" s="53" t="str">
        <f t="shared" si="39"/>
        <v>108:56</v>
      </c>
      <c r="G107" s="50">
        <f ca="1" t="shared" si="40"/>
        <v>23</v>
      </c>
      <c r="H107" s="55">
        <f ca="1">OFFSET(INDIRECT(CELL("address",INDEX('Our score'!$32:$32,MATCH(G107,'Our score'!$32:$32,0)))),-1,1)</f>
        <v>0</v>
      </c>
      <c r="I107" s="51">
        <f ca="1" t="shared" si="41"/>
        <v>80</v>
      </c>
      <c r="J107" s="51">
        <f ca="1" t="shared" si="42"/>
        <v>72</v>
      </c>
      <c r="K107" s="52">
        <f t="shared" si="43"/>
        <v>8</v>
      </c>
      <c r="L107" s="53" t="str">
        <f t="shared" si="44"/>
        <v>80:72</v>
      </c>
      <c r="M107" s="31"/>
      <c r="N107" s="31"/>
      <c r="O107" s="31"/>
      <c r="P107" s="31"/>
    </row>
    <row r="108" spans="1:16" ht="12.75">
      <c r="A108" s="50">
        <f ca="1" t="shared" si="35"/>
        <v>26</v>
      </c>
      <c r="B108" s="55">
        <f ca="1">OFFSET(INDIRECT(CELL("address",INDEX('Our score'!$20:$20,MATCH(A108,'Our score'!$20:$20,0)))),-1,1)</f>
        <v>0</v>
      </c>
      <c r="C108" s="51">
        <f ca="1" t="shared" si="36"/>
        <v>90</v>
      </c>
      <c r="D108" s="51">
        <f ca="1" t="shared" si="37"/>
        <v>88</v>
      </c>
      <c r="E108" s="52">
        <f t="shared" si="38"/>
        <v>2</v>
      </c>
      <c r="F108" s="53" t="str">
        <f t="shared" si="39"/>
        <v>90:88</v>
      </c>
      <c r="G108" s="50">
        <f ca="1" t="shared" si="40"/>
        <v>25</v>
      </c>
      <c r="H108" s="55">
        <f ca="1">OFFSET(INDIRECT(CELL("address",INDEX('Our score'!$32:$32,MATCH(G108,'Our score'!$32:$32,0)))),-1,1)</f>
        <v>0</v>
      </c>
      <c r="I108" s="51">
        <f ca="1" t="shared" si="41"/>
        <v>66</v>
      </c>
      <c r="J108" s="51">
        <f ca="1" t="shared" si="42"/>
        <v>98</v>
      </c>
      <c r="K108" s="52">
        <f t="shared" si="43"/>
        <v>-32</v>
      </c>
      <c r="L108" s="53" t="str">
        <f t="shared" si="44"/>
        <v>66:98</v>
      </c>
      <c r="M108" s="31"/>
      <c r="N108" s="31"/>
      <c r="O108" s="31"/>
      <c r="P108" s="31"/>
    </row>
    <row r="109" spans="1:16" ht="12.75">
      <c r="A109" s="50">
        <f ca="1" t="shared" si="35"/>
        <v>28</v>
      </c>
      <c r="B109" s="55">
        <f ca="1">OFFSET(INDIRECT(CELL("address",INDEX('Our score'!$20:$20,MATCH(A109,'Our score'!$20:$20,0)))),-1,1)</f>
        <v>0</v>
      </c>
      <c r="C109" s="51">
        <f ca="1" t="shared" si="36"/>
        <v>41</v>
      </c>
      <c r="D109" s="51">
        <f ca="1" t="shared" si="37"/>
        <v>82</v>
      </c>
      <c r="E109" s="52">
        <f t="shared" si="38"/>
        <v>-41</v>
      </c>
      <c r="F109" s="53" t="str">
        <f t="shared" si="39"/>
        <v>41:82</v>
      </c>
      <c r="G109" s="50">
        <f ca="1" t="shared" si="40"/>
        <v>26</v>
      </c>
      <c r="H109" s="55">
        <f ca="1">OFFSET(INDIRECT(CELL("address",INDEX('Our score'!$32:$32,MATCH(G109,'Our score'!$32:$32,0)))),-1,1)</f>
        <v>0</v>
      </c>
      <c r="I109" s="51">
        <f ca="1" t="shared" si="41"/>
        <v>56</v>
      </c>
      <c r="J109" s="51">
        <f ca="1" t="shared" si="42"/>
        <v>65</v>
      </c>
      <c r="K109" s="52">
        <f t="shared" si="43"/>
        <v>-9</v>
      </c>
      <c r="L109" s="53" t="str">
        <f t="shared" si="44"/>
        <v>56:65</v>
      </c>
      <c r="M109" s="31"/>
      <c r="N109" s="31"/>
      <c r="O109" s="31"/>
      <c r="P109" s="31"/>
    </row>
    <row r="110" spans="1:16" ht="12.75">
      <c r="A110" s="50">
        <f ca="1" t="shared" si="35"/>
        <v>29</v>
      </c>
      <c r="B110" s="55">
        <f ca="1">OFFSET(INDIRECT(CELL("address",INDEX('Our score'!$20:$20,MATCH(A110,'Our score'!$20:$20,0)))),-1,1)</f>
        <v>0</v>
      </c>
      <c r="C110" s="51">
        <f ca="1" t="shared" si="36"/>
        <v>78</v>
      </c>
      <c r="D110" s="51">
        <f ca="1" t="shared" si="37"/>
        <v>72</v>
      </c>
      <c r="E110" s="52">
        <f t="shared" si="38"/>
        <v>6</v>
      </c>
      <c r="F110" s="53" t="str">
        <f t="shared" si="39"/>
        <v>78:72</v>
      </c>
      <c r="G110" s="50">
        <f ca="1" t="shared" si="40"/>
        <v>28</v>
      </c>
      <c r="H110" s="55">
        <f ca="1">OFFSET(INDIRECT(CELL("address",INDEX('Our score'!$32:$32,MATCH(G110,'Our score'!$32:$32,0)))),-1,1)</f>
        <v>0</v>
      </c>
      <c r="I110" s="51">
        <f ca="1" t="shared" si="41"/>
        <v>110</v>
      </c>
      <c r="J110" s="51">
        <f ca="1" t="shared" si="42"/>
        <v>64</v>
      </c>
      <c r="K110" s="52">
        <f t="shared" si="43"/>
        <v>46</v>
      </c>
      <c r="L110" s="53" t="str">
        <f t="shared" si="44"/>
        <v>110:64</v>
      </c>
      <c r="M110" s="31"/>
      <c r="N110" s="31"/>
      <c r="O110" s="31"/>
      <c r="P110" s="31"/>
    </row>
    <row r="111" spans="1:16" ht="12.75">
      <c r="A111" s="50">
        <f ca="1" t="shared" si="35"/>
        <v>30</v>
      </c>
      <c r="B111" s="55">
        <f ca="1">OFFSET(INDIRECT(CELL("address",INDEX('Our score'!$20:$20,MATCH(A111,'Our score'!$20:$20,0)))),-1,1)</f>
        <v>0</v>
      </c>
      <c r="C111" s="51">
        <f ca="1" t="shared" si="36"/>
        <v>106</v>
      </c>
      <c r="D111" s="51">
        <f ca="1" t="shared" si="37"/>
        <v>48</v>
      </c>
      <c r="E111" s="52">
        <f t="shared" si="38"/>
        <v>58</v>
      </c>
      <c r="F111" s="53" t="str">
        <f t="shared" si="39"/>
        <v>106:48</v>
      </c>
      <c r="G111" s="50">
        <f ca="1" t="shared" si="40"/>
        <v>30</v>
      </c>
      <c r="H111" s="55">
        <f ca="1">OFFSET(INDIRECT(CELL("address",INDEX('Our score'!$32:$32,MATCH(G111,'Our score'!$32:$32,0)))),-1,1)</f>
        <v>0</v>
      </c>
      <c r="I111" s="51">
        <f ca="1" t="shared" si="41"/>
        <v>121</v>
      </c>
      <c r="J111" s="51">
        <f ca="1" t="shared" si="42"/>
        <v>56</v>
      </c>
      <c r="K111" s="52">
        <f t="shared" si="43"/>
        <v>65</v>
      </c>
      <c r="L111" s="53" t="str">
        <f t="shared" si="44"/>
        <v>121:56</v>
      </c>
      <c r="M111" s="31"/>
      <c r="N111" s="31"/>
      <c r="O111" s="31"/>
      <c r="P111" s="31"/>
    </row>
    <row r="112" spans="1:16" ht="12.75">
      <c r="A112" s="50">
        <f ca="1" t="shared" si="35"/>
        <v>0</v>
      </c>
      <c r="B112" s="55" t="e">
        <f ca="1">OFFSET(INDIRECT(CELL("address",INDEX('Our score'!$20:$20,MATCH(A112,'Our score'!$20:$20,0)))),-1,1)</f>
        <v>#N/A</v>
      </c>
      <c r="C112" s="51">
        <f ca="1" t="shared" si="36"/>
        <v>0</v>
      </c>
      <c r="D112" s="51">
        <f ca="1" t="shared" si="37"/>
        <v>0</v>
      </c>
      <c r="E112" s="52">
        <f t="shared" si="38"/>
        <v>0</v>
      </c>
      <c r="F112" s="53" t="str">
        <f t="shared" si="39"/>
        <v>0:0</v>
      </c>
      <c r="G112" s="50">
        <f ca="1" t="shared" si="40"/>
        <v>0</v>
      </c>
      <c r="H112" s="55" t="e">
        <f ca="1">OFFSET(INDIRECT(CELL("address",INDEX('Our score'!$32:$32,MATCH(G112,'Our score'!$32:$32,0)))),-1,1)</f>
        <v>#N/A</v>
      </c>
      <c r="I112" s="51">
        <f ca="1" t="shared" si="41"/>
        <v>0</v>
      </c>
      <c r="J112" s="51">
        <f ca="1" t="shared" si="42"/>
        <v>0</v>
      </c>
      <c r="K112" s="52">
        <f t="shared" si="43"/>
        <v>0</v>
      </c>
      <c r="L112" s="53" t="str">
        <f t="shared" si="44"/>
        <v>0:0</v>
      </c>
      <c r="M112" s="31"/>
      <c r="N112" s="31"/>
      <c r="O112" s="31"/>
      <c r="P112" s="31"/>
    </row>
    <row r="113" spans="1:16" ht="12.75">
      <c r="A113" s="50">
        <f ca="1" t="shared" si="35"/>
        <v>0</v>
      </c>
      <c r="B113" s="55" t="e">
        <f ca="1">OFFSET(INDIRECT(CELL("address",INDEX('Our score'!$20:$20,MATCH(A113,'Our score'!$20:$20,0)))),-1,1)</f>
        <v>#N/A</v>
      </c>
      <c r="C113" s="51">
        <f ca="1" t="shared" si="36"/>
        <v>0</v>
      </c>
      <c r="D113" s="51">
        <f ca="1" t="shared" si="37"/>
        <v>0</v>
      </c>
      <c r="E113" s="52">
        <f t="shared" si="38"/>
        <v>0</v>
      </c>
      <c r="F113" s="53" t="str">
        <f t="shared" si="39"/>
        <v>0:0</v>
      </c>
      <c r="G113" s="50">
        <f ca="1" t="shared" si="40"/>
        <v>0</v>
      </c>
      <c r="H113" s="55" t="e">
        <f ca="1">OFFSET(INDIRECT(CELL("address",INDEX('Our score'!$32:$32,MATCH(G113,'Our score'!$32:$32,0)))),-1,1)</f>
        <v>#N/A</v>
      </c>
      <c r="I113" s="51">
        <f ca="1" t="shared" si="41"/>
        <v>0</v>
      </c>
      <c r="J113" s="51">
        <f ca="1" t="shared" si="42"/>
        <v>0</v>
      </c>
      <c r="K113" s="52">
        <f t="shared" si="43"/>
        <v>0</v>
      </c>
      <c r="L113" s="53" t="str">
        <f t="shared" si="44"/>
        <v>0:0</v>
      </c>
      <c r="M113" s="31"/>
      <c r="N113" s="31"/>
      <c r="O113" s="31"/>
      <c r="P113" s="31"/>
    </row>
    <row r="114" spans="1:16" ht="12.75">
      <c r="A114" s="50">
        <f ca="1" t="shared" si="35"/>
        <v>0</v>
      </c>
      <c r="B114" s="55" t="e">
        <f ca="1">OFFSET(INDIRECT(CELL("address",INDEX('Our score'!$20:$20,MATCH(A114,'Our score'!$20:$20,0)))),-1,1)</f>
        <v>#N/A</v>
      </c>
      <c r="C114" s="51">
        <f ca="1" t="shared" si="36"/>
        <v>0</v>
      </c>
      <c r="D114" s="51">
        <f ca="1" t="shared" si="37"/>
        <v>0</v>
      </c>
      <c r="E114" s="52">
        <f t="shared" si="38"/>
        <v>0</v>
      </c>
      <c r="F114" s="53" t="str">
        <f t="shared" si="39"/>
        <v>0:0</v>
      </c>
      <c r="G114" s="50">
        <f ca="1" t="shared" si="40"/>
        <v>0</v>
      </c>
      <c r="H114" s="55" t="e">
        <f ca="1">OFFSET(INDIRECT(CELL("address",INDEX('Our score'!$32:$32,MATCH(G114,'Our score'!$32:$32,0)))),-1,1)</f>
        <v>#N/A</v>
      </c>
      <c r="I114" s="51">
        <f ca="1" t="shared" si="41"/>
        <v>0</v>
      </c>
      <c r="J114" s="51">
        <f ca="1" t="shared" si="42"/>
        <v>0</v>
      </c>
      <c r="K114" s="52">
        <f t="shared" si="43"/>
        <v>0</v>
      </c>
      <c r="L114" s="53" t="str">
        <f t="shared" si="44"/>
        <v>0:0</v>
      </c>
      <c r="M114" s="31"/>
      <c r="N114" s="31"/>
      <c r="O114" s="31"/>
      <c r="P114" s="31"/>
    </row>
    <row r="115" spans="1:16" ht="12.75">
      <c r="A115" s="50">
        <f ca="1" t="shared" si="35"/>
        <v>0</v>
      </c>
      <c r="B115" s="55" t="e">
        <f ca="1">OFFSET(INDIRECT(CELL("address",INDEX('Our score'!$20:$20,MATCH(A115,'Our score'!$20:$20,0)))),-1,1)</f>
        <v>#N/A</v>
      </c>
      <c r="C115" s="51">
        <f ca="1" t="shared" si="36"/>
        <v>0</v>
      </c>
      <c r="D115" s="51">
        <f ca="1" t="shared" si="37"/>
        <v>0</v>
      </c>
      <c r="E115" s="52">
        <f t="shared" si="38"/>
        <v>0</v>
      </c>
      <c r="F115" s="53" t="str">
        <f t="shared" si="39"/>
        <v>0:0</v>
      </c>
      <c r="G115" s="50">
        <f ca="1" t="shared" si="40"/>
        <v>0</v>
      </c>
      <c r="H115" s="55" t="e">
        <f ca="1">OFFSET(INDIRECT(CELL("address",INDEX('Our score'!$32:$32,MATCH(G115,'Our score'!$32:$32,0)))),-1,1)</f>
        <v>#N/A</v>
      </c>
      <c r="I115" s="51">
        <f ca="1" t="shared" si="41"/>
        <v>0</v>
      </c>
      <c r="J115" s="51">
        <f ca="1" t="shared" si="42"/>
        <v>0</v>
      </c>
      <c r="K115" s="52">
        <f t="shared" si="43"/>
        <v>0</v>
      </c>
      <c r="L115" s="53" t="str">
        <f t="shared" si="44"/>
        <v>0:0</v>
      </c>
      <c r="M115" s="31"/>
      <c r="N115" s="31"/>
      <c r="O115" s="31"/>
      <c r="P115" s="31"/>
    </row>
    <row r="116" spans="1:16" ht="12.75">
      <c r="A116" s="50">
        <f ca="1" t="shared" si="35"/>
        <v>0</v>
      </c>
      <c r="B116" s="55" t="e">
        <f ca="1">OFFSET(INDIRECT(CELL("address",INDEX('Our score'!$20:$20,MATCH(A116,'Our score'!$20:$20,0)))),-1,1)</f>
        <v>#N/A</v>
      </c>
      <c r="C116" s="51">
        <f ca="1" t="shared" si="36"/>
        <v>0</v>
      </c>
      <c r="D116" s="51">
        <f ca="1" t="shared" si="37"/>
        <v>0</v>
      </c>
      <c r="E116" s="52">
        <f t="shared" si="38"/>
        <v>0</v>
      </c>
      <c r="F116" s="53" t="str">
        <f t="shared" si="39"/>
        <v>0:0</v>
      </c>
      <c r="G116" s="50">
        <f ca="1" t="shared" si="40"/>
        <v>0</v>
      </c>
      <c r="H116" s="55" t="e">
        <f ca="1">OFFSET(INDIRECT(CELL("address",INDEX('Our score'!$32:$32,MATCH(G116,'Our score'!$32:$32,0)))),-1,1)</f>
        <v>#N/A</v>
      </c>
      <c r="I116" s="51">
        <f ca="1" t="shared" si="41"/>
        <v>0</v>
      </c>
      <c r="J116" s="51">
        <f ca="1" t="shared" si="42"/>
        <v>0</v>
      </c>
      <c r="K116" s="52">
        <f t="shared" si="43"/>
        <v>0</v>
      </c>
      <c r="L116" s="53" t="str">
        <f t="shared" si="44"/>
        <v>0:0</v>
      </c>
      <c r="M116" s="31"/>
      <c r="N116" s="31"/>
      <c r="O116" s="31"/>
      <c r="P116" s="31"/>
    </row>
    <row r="117" spans="1:16" ht="12.75">
      <c r="A117" s="50">
        <f ca="1" t="shared" si="35"/>
        <v>0</v>
      </c>
      <c r="B117" s="55" t="e">
        <f ca="1">OFFSET(INDIRECT(CELL("address",INDEX('Our score'!$20:$20,MATCH(A117,'Our score'!$20:$20,0)))),-1,1)</f>
        <v>#N/A</v>
      </c>
      <c r="C117" s="51">
        <f ca="1" t="shared" si="36"/>
        <v>0</v>
      </c>
      <c r="D117" s="51">
        <f ca="1" t="shared" si="37"/>
        <v>0</v>
      </c>
      <c r="E117" s="52">
        <f t="shared" si="38"/>
        <v>0</v>
      </c>
      <c r="F117" s="53" t="str">
        <f t="shared" si="39"/>
        <v>0:0</v>
      </c>
      <c r="G117" s="50">
        <f ca="1" t="shared" si="40"/>
        <v>0</v>
      </c>
      <c r="H117" s="55" t="e">
        <f ca="1">OFFSET(INDIRECT(CELL("address",INDEX('Our score'!$32:$32,MATCH(G117,'Our score'!$32:$32,0)))),-1,1)</f>
        <v>#N/A</v>
      </c>
      <c r="I117" s="51">
        <f ca="1" t="shared" si="41"/>
        <v>0</v>
      </c>
      <c r="J117" s="51">
        <f ca="1" t="shared" si="42"/>
        <v>0</v>
      </c>
      <c r="K117" s="52">
        <f t="shared" si="43"/>
        <v>0</v>
      </c>
      <c r="L117" s="53" t="str">
        <f t="shared" si="44"/>
        <v>0:0</v>
      </c>
      <c r="M117" s="31"/>
      <c r="N117" s="31"/>
      <c r="O117" s="31"/>
      <c r="P117" s="31"/>
    </row>
    <row r="118" spans="1:16" ht="12.75">
      <c r="A118" s="50">
        <f ca="1" t="shared" si="35"/>
        <v>0</v>
      </c>
      <c r="B118" s="55" t="e">
        <f ca="1">OFFSET(INDIRECT(CELL("address",INDEX('Our score'!$20:$20,MATCH(A118,'Our score'!$20:$20,0)))),-1,1)</f>
        <v>#N/A</v>
      </c>
      <c r="C118" s="51">
        <f ca="1" t="shared" si="36"/>
        <v>0</v>
      </c>
      <c r="D118" s="51">
        <f ca="1" t="shared" si="37"/>
        <v>0</v>
      </c>
      <c r="E118" s="52">
        <f t="shared" si="38"/>
        <v>0</v>
      </c>
      <c r="F118" s="53" t="str">
        <f t="shared" si="39"/>
        <v>0:0</v>
      </c>
      <c r="G118" s="50">
        <f ca="1" t="shared" si="40"/>
        <v>0</v>
      </c>
      <c r="H118" s="55" t="e">
        <f ca="1">OFFSET(INDIRECT(CELL("address",INDEX('Our score'!$32:$32,MATCH(G118,'Our score'!$32:$32,0)))),-1,1)</f>
        <v>#N/A</v>
      </c>
      <c r="I118" s="51">
        <f ca="1" t="shared" si="41"/>
        <v>0</v>
      </c>
      <c r="J118" s="51">
        <f ca="1" t="shared" si="42"/>
        <v>0</v>
      </c>
      <c r="K118" s="52">
        <f t="shared" si="43"/>
        <v>0</v>
      </c>
      <c r="L118" s="53" t="str">
        <f t="shared" si="44"/>
        <v>0:0</v>
      </c>
      <c r="M118" s="31"/>
      <c r="N118" s="31"/>
      <c r="O118" s="31"/>
      <c r="P118" s="31"/>
    </row>
    <row r="119" spans="1:16" ht="12.75">
      <c r="A119" s="50">
        <f ca="1" t="shared" si="35"/>
        <v>0</v>
      </c>
      <c r="B119" s="55" t="e">
        <f ca="1">OFFSET(INDIRECT(CELL("address",INDEX('Our score'!$20:$20,MATCH(A119,'Our score'!$20:$20,0)))),-1,1)</f>
        <v>#N/A</v>
      </c>
      <c r="C119" s="51">
        <f ca="1" t="shared" si="36"/>
        <v>0</v>
      </c>
      <c r="D119" s="51">
        <f ca="1" t="shared" si="37"/>
        <v>0</v>
      </c>
      <c r="E119" s="52">
        <f t="shared" si="38"/>
        <v>0</v>
      </c>
      <c r="F119" s="53" t="str">
        <f t="shared" si="39"/>
        <v>0:0</v>
      </c>
      <c r="G119" s="50">
        <f ca="1" t="shared" si="40"/>
        <v>0</v>
      </c>
      <c r="H119" s="55" t="e">
        <f ca="1">OFFSET(INDIRECT(CELL("address",INDEX('Our score'!$32:$32,MATCH(G119,'Our score'!$32:$32,0)))),-1,1)</f>
        <v>#N/A</v>
      </c>
      <c r="I119" s="51">
        <f ca="1" t="shared" si="41"/>
        <v>0</v>
      </c>
      <c r="J119" s="51">
        <f ca="1" t="shared" si="42"/>
        <v>0</v>
      </c>
      <c r="K119" s="52">
        <f t="shared" si="43"/>
        <v>0</v>
      </c>
      <c r="L119" s="53" t="str">
        <f t="shared" si="44"/>
        <v>0:0</v>
      </c>
      <c r="M119" s="31"/>
      <c r="N119" s="31"/>
      <c r="O119" s="31"/>
      <c r="P119" s="31"/>
    </row>
    <row r="120" spans="1:16" ht="12.75">
      <c r="A120" s="50">
        <f ca="1" t="shared" si="35"/>
        <v>0</v>
      </c>
      <c r="B120" s="55" t="e">
        <f ca="1">OFFSET(INDIRECT(CELL("address",INDEX('Our score'!$20:$20,MATCH(A120,'Our score'!$20:$20,0)))),-1,1)</f>
        <v>#N/A</v>
      </c>
      <c r="C120" s="51">
        <f ca="1" t="shared" si="36"/>
        <v>0</v>
      </c>
      <c r="D120" s="51">
        <f ca="1" t="shared" si="37"/>
        <v>0</v>
      </c>
      <c r="E120" s="52">
        <f t="shared" si="38"/>
        <v>0</v>
      </c>
      <c r="F120" s="53" t="str">
        <f t="shared" si="39"/>
        <v>0:0</v>
      </c>
      <c r="G120" s="50">
        <f ca="1" t="shared" si="40"/>
        <v>0</v>
      </c>
      <c r="H120" s="55" t="e">
        <f ca="1">OFFSET(INDIRECT(CELL("address",INDEX('Our score'!$32:$32,MATCH(G120,'Our score'!$32:$32,0)))),-1,1)</f>
        <v>#N/A</v>
      </c>
      <c r="I120" s="51">
        <f ca="1" t="shared" si="41"/>
        <v>0</v>
      </c>
      <c r="J120" s="51">
        <f ca="1" t="shared" si="42"/>
        <v>0</v>
      </c>
      <c r="K120" s="52">
        <f t="shared" si="43"/>
        <v>0</v>
      </c>
      <c r="L120" s="53" t="str">
        <f t="shared" si="44"/>
        <v>0:0</v>
      </c>
      <c r="M120" s="31"/>
      <c r="N120" s="31"/>
      <c r="O120" s="31"/>
      <c r="P120" s="31"/>
    </row>
    <row r="121" spans="1:16" ht="12.75">
      <c r="A121" s="50">
        <f ca="1" t="shared" si="35"/>
        <v>0</v>
      </c>
      <c r="B121" s="55" t="e">
        <f ca="1">OFFSET(INDIRECT(CELL("address",INDEX('Our score'!$20:$20,MATCH(A121,'Our score'!$20:$20,0)))),-1,1)</f>
        <v>#N/A</v>
      </c>
      <c r="C121" s="51">
        <f ca="1" t="shared" si="36"/>
        <v>0</v>
      </c>
      <c r="D121" s="51">
        <f ca="1" t="shared" si="37"/>
        <v>0</v>
      </c>
      <c r="E121" s="52">
        <f t="shared" si="38"/>
        <v>0</v>
      </c>
      <c r="F121" s="53" t="str">
        <f t="shared" si="39"/>
        <v>0:0</v>
      </c>
      <c r="G121" s="50">
        <f ca="1" t="shared" si="40"/>
        <v>0</v>
      </c>
      <c r="H121" s="55" t="e">
        <f ca="1">OFFSET(INDIRECT(CELL("address",INDEX('Our score'!$32:$32,MATCH(G121,'Our score'!$32:$32,0)))),-1,1)</f>
        <v>#N/A</v>
      </c>
      <c r="I121" s="51">
        <f ca="1" t="shared" si="41"/>
        <v>0</v>
      </c>
      <c r="J121" s="51">
        <f ca="1" t="shared" si="42"/>
        <v>0</v>
      </c>
      <c r="K121" s="52">
        <f t="shared" si="43"/>
        <v>0</v>
      </c>
      <c r="L121" s="53" t="str">
        <f t="shared" si="44"/>
        <v>0:0</v>
      </c>
      <c r="M121" s="31"/>
      <c r="N121" s="31"/>
      <c r="O121" s="31"/>
      <c r="P121" s="31"/>
    </row>
    <row r="122" spans="1:16" ht="12.75">
      <c r="A122" s="50">
        <f ca="1" t="shared" si="35"/>
        <v>0</v>
      </c>
      <c r="B122" s="55" t="e">
        <f ca="1">OFFSET(INDIRECT(CELL("address",INDEX('Our score'!$20:$20,MATCH(A122,'Our score'!$20:$20,0)))),-1,1)</f>
        <v>#N/A</v>
      </c>
      <c r="C122" s="51">
        <f ca="1" t="shared" si="36"/>
        <v>0</v>
      </c>
      <c r="D122" s="51">
        <f ca="1" t="shared" si="37"/>
        <v>0</v>
      </c>
      <c r="E122" s="52">
        <f t="shared" si="38"/>
        <v>0</v>
      </c>
      <c r="F122" s="53" t="str">
        <f t="shared" si="39"/>
        <v>0:0</v>
      </c>
      <c r="G122" s="50">
        <f ca="1" t="shared" si="40"/>
        <v>0</v>
      </c>
      <c r="H122" s="55" t="e">
        <f ca="1">OFFSET(INDIRECT(CELL("address",INDEX('Our score'!$32:$32,MATCH(G122,'Our score'!$32:$32,0)))),-1,1)</f>
        <v>#N/A</v>
      </c>
      <c r="I122" s="51">
        <f ca="1" t="shared" si="41"/>
        <v>0</v>
      </c>
      <c r="J122" s="51">
        <f ca="1" t="shared" si="42"/>
        <v>0</v>
      </c>
      <c r="K122" s="52">
        <f t="shared" si="43"/>
        <v>0</v>
      </c>
      <c r="L122" s="53" t="str">
        <f t="shared" si="44"/>
        <v>0:0</v>
      </c>
      <c r="M122" s="31"/>
      <c r="N122" s="31"/>
      <c r="O122" s="31"/>
      <c r="P122" s="31"/>
    </row>
  </sheetData>
  <mergeCells count="43">
    <mergeCell ref="A4:E4"/>
    <mergeCell ref="A5:E5"/>
    <mergeCell ref="A6:E6"/>
    <mergeCell ref="G5:H5"/>
    <mergeCell ref="G6:H6"/>
    <mergeCell ref="G4:L4"/>
    <mergeCell ref="O64:P64"/>
    <mergeCell ref="A64:B65"/>
    <mergeCell ref="C65:D66"/>
    <mergeCell ref="C64:D64"/>
    <mergeCell ref="E64:F64"/>
    <mergeCell ref="E65:F66"/>
    <mergeCell ref="G64:H64"/>
    <mergeCell ref="O65:P66"/>
    <mergeCell ref="A103:L103"/>
    <mergeCell ref="A66:B66"/>
    <mergeCell ref="M64:N64"/>
    <mergeCell ref="M65:N66"/>
    <mergeCell ref="G65:H66"/>
    <mergeCell ref="I64:J64"/>
    <mergeCell ref="I65:J66"/>
    <mergeCell ref="K64:L64"/>
    <mergeCell ref="K65:L66"/>
    <mergeCell ref="A78:B79"/>
    <mergeCell ref="M78:N78"/>
    <mergeCell ref="O78:P78"/>
    <mergeCell ref="C79:D80"/>
    <mergeCell ref="C78:D78"/>
    <mergeCell ref="E78:F78"/>
    <mergeCell ref="G78:H78"/>
    <mergeCell ref="I78:J78"/>
    <mergeCell ref="M79:N80"/>
    <mergeCell ref="O79:P80"/>
    <mergeCell ref="A88:A90"/>
    <mergeCell ref="K79:L80"/>
    <mergeCell ref="A1:E1"/>
    <mergeCell ref="A2:E2"/>
    <mergeCell ref="A74:A76"/>
    <mergeCell ref="A80:B80"/>
    <mergeCell ref="E79:F80"/>
    <mergeCell ref="G79:H80"/>
    <mergeCell ref="I79:J80"/>
    <mergeCell ref="K78:L78"/>
  </mergeCells>
  <conditionalFormatting sqref="G105:G122 C79:P80">
    <cfRule type="expression" priority="1" dxfId="0" stopIfTrue="1">
      <formula>color_1="красный"</formula>
    </cfRule>
    <cfRule type="expression" priority="2" dxfId="1" stopIfTrue="1">
      <formula>color_1="синий"</formula>
    </cfRule>
    <cfRule type="expression" priority="3" dxfId="2" stopIfTrue="1">
      <formula>color_1="зелёный"</formula>
    </cfRule>
  </conditionalFormatting>
  <conditionalFormatting sqref="A105:A122 C65:P66">
    <cfRule type="expression" priority="4" dxfId="0" stopIfTrue="1">
      <formula>color_2="красный"</formula>
    </cfRule>
    <cfRule type="expression" priority="5" dxfId="1" stopIfTrue="1">
      <formula>color_2="синий"</formula>
    </cfRule>
    <cfRule type="expression" priority="6" dxfId="2" stopIfTrue="1">
      <formula>color_2="зелёный"</formula>
    </cfRule>
  </conditionalFormatting>
  <conditionalFormatting sqref="B81:B87">
    <cfRule type="expression" priority="7" dxfId="0" stopIfTrue="1">
      <formula>color_2="красный"</formula>
    </cfRule>
    <cfRule type="expression" priority="8" dxfId="1" stopIfTrue="1">
      <formula>color_2="синий"</formula>
    </cfRule>
    <cfRule type="expression" priority="9" dxfId="3" stopIfTrue="1">
      <formula>color_2="зелёный"</formula>
    </cfRule>
  </conditionalFormatting>
  <conditionalFormatting sqref="B67:B73">
    <cfRule type="expression" priority="10" dxfId="0" stopIfTrue="1">
      <formula>color_1="красный"</formula>
    </cfRule>
    <cfRule type="expression" priority="11" dxfId="1" stopIfTrue="1">
      <formula>color_1="синий"</formula>
    </cfRule>
    <cfRule type="expression" priority="12" dxfId="3" stopIfTrue="1">
      <formula>color_1="зелёный"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V65"/>
  <sheetViews>
    <sheetView workbookViewId="0" topLeftCell="AL1">
      <selection activeCell="AW13" sqref="AW13"/>
    </sheetView>
  </sheetViews>
  <sheetFormatPr defaultColWidth="9.140625" defaultRowHeight="12.75"/>
  <cols>
    <col min="1" max="1" width="9.140625" style="2" customWidth="1"/>
    <col min="2" max="7" width="9.140625" style="6" customWidth="1"/>
    <col min="8" max="8" width="9.140625" style="2" customWidth="1"/>
    <col min="9" max="16384" width="9.140625" style="6" customWidth="1"/>
  </cols>
  <sheetData>
    <row r="1" s="2" customFormat="1" ht="13.5" thickBot="1"/>
    <row r="2" spans="2:47" s="26" customFormat="1" ht="14.25" thickBot="1" thickTop="1">
      <c r="B2" s="22" t="s">
        <v>7</v>
      </c>
      <c r="C2" s="167" t="s">
        <v>69</v>
      </c>
      <c r="D2" s="167"/>
      <c r="E2" s="24"/>
      <c r="I2" s="22" t="s">
        <v>7</v>
      </c>
      <c r="J2" s="167" t="s">
        <v>68</v>
      </c>
      <c r="K2" s="167"/>
      <c r="L2" s="24"/>
      <c r="P2" s="22" t="s">
        <v>7</v>
      </c>
      <c r="Q2" s="167" t="s">
        <v>64</v>
      </c>
      <c r="R2" s="167"/>
      <c r="S2" s="24"/>
      <c r="W2" s="22" t="s">
        <v>7</v>
      </c>
      <c r="X2" s="167" t="s">
        <v>63</v>
      </c>
      <c r="Y2" s="167"/>
      <c r="Z2" s="24"/>
      <c r="AD2" s="22" t="s">
        <v>7</v>
      </c>
      <c r="AE2" s="167" t="s">
        <v>70</v>
      </c>
      <c r="AF2" s="167"/>
      <c r="AG2" s="24"/>
      <c r="AK2" s="22" t="s">
        <v>7</v>
      </c>
      <c r="AL2" s="167" t="s">
        <v>66</v>
      </c>
      <c r="AM2" s="167"/>
      <c r="AN2" s="24"/>
      <c r="AR2" s="22" t="s">
        <v>7</v>
      </c>
      <c r="AS2" s="167" t="s">
        <v>65</v>
      </c>
      <c r="AT2" s="167"/>
      <c r="AU2" s="24"/>
    </row>
    <row r="3" spans="1:48" s="2" customFormat="1" ht="14.25" thickBot="1" thickTop="1">
      <c r="A3" s="3" t="s">
        <v>8</v>
      </c>
      <c r="B3" s="11">
        <v>22</v>
      </c>
      <c r="C3" s="11" t="s">
        <v>13</v>
      </c>
      <c r="D3" s="3" t="s">
        <v>8</v>
      </c>
      <c r="E3" s="11">
        <v>28</v>
      </c>
      <c r="F3" s="13" t="s">
        <v>12</v>
      </c>
      <c r="H3" s="3" t="s">
        <v>8</v>
      </c>
      <c r="I3" s="11">
        <v>30</v>
      </c>
      <c r="J3" s="11" t="s">
        <v>13</v>
      </c>
      <c r="K3" s="3" t="s">
        <v>8</v>
      </c>
      <c r="L3" s="11">
        <v>22</v>
      </c>
      <c r="M3" s="13" t="str">
        <f>$F$3</f>
        <v>красный</v>
      </c>
      <c r="O3" s="3" t="s">
        <v>8</v>
      </c>
      <c r="P3" s="11">
        <v>28</v>
      </c>
      <c r="Q3" s="11" t="s">
        <v>13</v>
      </c>
      <c r="R3" s="3" t="s">
        <v>8</v>
      </c>
      <c r="S3" s="11">
        <v>30</v>
      </c>
      <c r="T3" s="13" t="str">
        <f>$F$3</f>
        <v>красный</v>
      </c>
      <c r="V3" s="3" t="s">
        <v>8</v>
      </c>
      <c r="W3" s="11">
        <v>26</v>
      </c>
      <c r="X3" s="11" t="str">
        <f>$C$3</f>
        <v>синий</v>
      </c>
      <c r="Y3" s="3" t="s">
        <v>8</v>
      </c>
      <c r="Z3" s="11">
        <v>25</v>
      </c>
      <c r="AA3" s="13" t="str">
        <f>$F$3</f>
        <v>красный</v>
      </c>
      <c r="AC3" s="3" t="s">
        <v>8</v>
      </c>
      <c r="AD3" s="11">
        <v>23</v>
      </c>
      <c r="AE3" s="11" t="str">
        <f>$C$3</f>
        <v>синий</v>
      </c>
      <c r="AF3" s="3" t="s">
        <v>8</v>
      </c>
      <c r="AG3" s="11">
        <v>21</v>
      </c>
      <c r="AH3" s="13" t="str">
        <f>$F$3</f>
        <v>красный</v>
      </c>
      <c r="AJ3" s="3" t="s">
        <v>8</v>
      </c>
      <c r="AK3" s="11">
        <v>21</v>
      </c>
      <c r="AL3" s="11" t="str">
        <f>$C$3</f>
        <v>синий</v>
      </c>
      <c r="AM3" s="3" t="s">
        <v>8</v>
      </c>
      <c r="AN3" s="11">
        <v>29</v>
      </c>
      <c r="AO3" s="13" t="str">
        <f>$F$3</f>
        <v>красный</v>
      </c>
      <c r="AQ3" s="3" t="s">
        <v>8</v>
      </c>
      <c r="AR3" s="11">
        <v>25</v>
      </c>
      <c r="AS3" s="11" t="str">
        <f>$C$3</f>
        <v>синий</v>
      </c>
      <c r="AT3" s="3" t="s">
        <v>8</v>
      </c>
      <c r="AU3" s="11">
        <v>26</v>
      </c>
      <c r="AV3" s="13" t="str">
        <f>$F$3</f>
        <v>красный</v>
      </c>
    </row>
    <row r="4" spans="1:48" s="2" customFormat="1" ht="14.25" thickBot="1" thickTop="1">
      <c r="A4" s="14" t="s">
        <v>0</v>
      </c>
      <c r="B4" s="3" t="s">
        <v>1</v>
      </c>
      <c r="C4" s="4" t="s">
        <v>2</v>
      </c>
      <c r="D4" s="14" t="s">
        <v>0</v>
      </c>
      <c r="E4" s="3" t="s">
        <v>1</v>
      </c>
      <c r="F4" s="4" t="s">
        <v>2</v>
      </c>
      <c r="H4" s="14" t="s">
        <v>0</v>
      </c>
      <c r="I4" s="3" t="s">
        <v>1</v>
      </c>
      <c r="J4" s="4" t="s">
        <v>2</v>
      </c>
      <c r="K4" s="14" t="s">
        <v>0</v>
      </c>
      <c r="L4" s="3" t="s">
        <v>1</v>
      </c>
      <c r="M4" s="4" t="s">
        <v>2</v>
      </c>
      <c r="O4" s="14" t="s">
        <v>0</v>
      </c>
      <c r="P4" s="3" t="s">
        <v>1</v>
      </c>
      <c r="Q4" s="4" t="s">
        <v>2</v>
      </c>
      <c r="R4" s="14" t="s">
        <v>0</v>
      </c>
      <c r="S4" s="3" t="s">
        <v>1</v>
      </c>
      <c r="T4" s="4" t="s">
        <v>2</v>
      </c>
      <c r="V4" s="14" t="s">
        <v>0</v>
      </c>
      <c r="W4" s="3" t="s">
        <v>1</v>
      </c>
      <c r="X4" s="4" t="s">
        <v>2</v>
      </c>
      <c r="Y4" s="14" t="s">
        <v>0</v>
      </c>
      <c r="Z4" s="3" t="s">
        <v>1</v>
      </c>
      <c r="AA4" s="4" t="s">
        <v>2</v>
      </c>
      <c r="AC4" s="14" t="s">
        <v>0</v>
      </c>
      <c r="AD4" s="3" t="s">
        <v>1</v>
      </c>
      <c r="AE4" s="4" t="s">
        <v>2</v>
      </c>
      <c r="AF4" s="14" t="s">
        <v>0</v>
      </c>
      <c r="AG4" s="3" t="s">
        <v>1</v>
      </c>
      <c r="AH4" s="4" t="s">
        <v>2</v>
      </c>
      <c r="AJ4" s="14" t="s">
        <v>0</v>
      </c>
      <c r="AK4" s="3" t="s">
        <v>1</v>
      </c>
      <c r="AL4" s="4" t="s">
        <v>2</v>
      </c>
      <c r="AM4" s="14" t="s">
        <v>0</v>
      </c>
      <c r="AN4" s="3" t="s">
        <v>1</v>
      </c>
      <c r="AO4" s="4" t="s">
        <v>2</v>
      </c>
      <c r="AQ4" s="14" t="s">
        <v>0</v>
      </c>
      <c r="AR4" s="3" t="s">
        <v>1</v>
      </c>
      <c r="AS4" s="4" t="s">
        <v>2</v>
      </c>
      <c r="AT4" s="14" t="s">
        <v>0</v>
      </c>
      <c r="AU4" s="3" t="s">
        <v>1</v>
      </c>
      <c r="AV4" s="4" t="s">
        <v>2</v>
      </c>
    </row>
    <row r="5" spans="1:48" s="10" customFormat="1" ht="13.5" customHeight="1" thickBot="1" thickTop="1">
      <c r="A5" s="132" t="s">
        <v>17</v>
      </c>
      <c r="B5" s="27">
        <f>SUM(B6:B12)</f>
        <v>68</v>
      </c>
      <c r="C5" s="28">
        <f>SUM(C6:C12)</f>
        <v>71</v>
      </c>
      <c r="D5" s="132" t="s">
        <v>17</v>
      </c>
      <c r="E5" s="27">
        <f>SUM(E6:E12)</f>
        <v>60</v>
      </c>
      <c r="F5" s="28">
        <f>SUM(F6:F12)</f>
        <v>75</v>
      </c>
      <c r="H5" s="132" t="s">
        <v>17</v>
      </c>
      <c r="I5" s="27">
        <f>SUM(I6:I12)</f>
        <v>51</v>
      </c>
      <c r="J5" s="28">
        <f>SUM(J6:J12)</f>
        <v>93</v>
      </c>
      <c r="K5" s="132" t="s">
        <v>17</v>
      </c>
      <c r="L5" s="27">
        <f>SUM(L6:L12)</f>
        <v>88</v>
      </c>
      <c r="M5" s="28">
        <f>SUM(M6:M12)</f>
        <v>76</v>
      </c>
      <c r="O5" s="132" t="s">
        <v>17</v>
      </c>
      <c r="P5" s="27">
        <f>SUM(P6:P12)</f>
        <v>35</v>
      </c>
      <c r="Q5" s="28">
        <f>SUM(Q6:Q12)</f>
        <v>142</v>
      </c>
      <c r="R5" s="132" t="s">
        <v>17</v>
      </c>
      <c r="S5" s="27">
        <f>SUM(S6:S12)</f>
        <v>64</v>
      </c>
      <c r="T5" s="28">
        <f>SUM(T6:T12)</f>
        <v>106</v>
      </c>
      <c r="V5" s="132" t="s">
        <v>17</v>
      </c>
      <c r="W5" s="27">
        <f>SUM(W6:W12)</f>
        <v>62</v>
      </c>
      <c r="X5" s="28">
        <f>SUM(X6:X12)</f>
        <v>88</v>
      </c>
      <c r="Y5" s="132" t="s">
        <v>17</v>
      </c>
      <c r="Z5" s="27">
        <f>SUM(Z6:Z12)</f>
        <v>79</v>
      </c>
      <c r="AA5" s="28">
        <f>SUM(AA6:AA12)</f>
        <v>84</v>
      </c>
      <c r="AC5" s="132" t="s">
        <v>17</v>
      </c>
      <c r="AD5" s="27">
        <f>SUM(AD6:AD12)</f>
        <v>69</v>
      </c>
      <c r="AE5" s="28">
        <f>SUM(AE6:AE12)</f>
        <v>99</v>
      </c>
      <c r="AF5" s="132" t="s">
        <v>17</v>
      </c>
      <c r="AG5" s="27">
        <f>SUM(AG6:AG12)</f>
        <v>49</v>
      </c>
      <c r="AH5" s="28">
        <f>SUM(AH6:AH12)</f>
        <v>104</v>
      </c>
      <c r="AJ5" s="132" t="s">
        <v>17</v>
      </c>
      <c r="AK5" s="27">
        <f>SUM(AK6:AK12)</f>
        <v>84</v>
      </c>
      <c r="AL5" s="28">
        <f>SUM(AL6:AL12)</f>
        <v>84</v>
      </c>
      <c r="AM5" s="132" t="s">
        <v>17</v>
      </c>
      <c r="AN5" s="27">
        <f>SUM(AN6:AN12)</f>
        <v>81</v>
      </c>
      <c r="AO5" s="28">
        <f>SUM(AO6:AO12)</f>
        <v>88</v>
      </c>
      <c r="AQ5" s="132" t="s">
        <v>17</v>
      </c>
      <c r="AR5" s="27">
        <f>SUM(AR6:AR12)</f>
        <v>80</v>
      </c>
      <c r="AS5" s="28">
        <f>SUM(AS6:AS12)</f>
        <v>72</v>
      </c>
      <c r="AT5" s="132" t="s">
        <v>17</v>
      </c>
      <c r="AU5" s="27">
        <f>SUM(AU6:AU12)</f>
        <v>81</v>
      </c>
      <c r="AV5" s="28">
        <f>SUM(AV6:AV12)</f>
        <v>76</v>
      </c>
    </row>
    <row r="6" spans="1:48" ht="13.5" thickTop="1">
      <c r="A6" s="15">
        <v>21</v>
      </c>
      <c r="B6" s="16">
        <v>5</v>
      </c>
      <c r="C6" s="5">
        <v>4</v>
      </c>
      <c r="D6" s="15">
        <v>21</v>
      </c>
      <c r="E6" s="16">
        <v>5</v>
      </c>
      <c r="F6" s="5">
        <v>5</v>
      </c>
      <c r="H6" s="15">
        <f>$A6</f>
        <v>21</v>
      </c>
      <c r="I6" s="16">
        <v>7</v>
      </c>
      <c r="J6" s="5">
        <v>38</v>
      </c>
      <c r="K6" s="15">
        <v>21</v>
      </c>
      <c r="L6" s="16">
        <v>19</v>
      </c>
      <c r="M6" s="5">
        <v>18</v>
      </c>
      <c r="O6" s="15">
        <f>$A6</f>
        <v>21</v>
      </c>
      <c r="P6" s="16">
        <v>8</v>
      </c>
      <c r="Q6" s="5">
        <v>41</v>
      </c>
      <c r="R6" s="15">
        <f>$D6</f>
        <v>21</v>
      </c>
      <c r="S6" s="16">
        <v>21</v>
      </c>
      <c r="T6" s="5">
        <v>23</v>
      </c>
      <c r="V6" s="15">
        <f>$A6</f>
        <v>21</v>
      </c>
      <c r="W6" s="16">
        <v>5</v>
      </c>
      <c r="X6" s="5">
        <v>9</v>
      </c>
      <c r="Y6" s="15">
        <f>$D6</f>
        <v>21</v>
      </c>
      <c r="Z6" s="16">
        <v>3</v>
      </c>
      <c r="AA6" s="5">
        <v>5</v>
      </c>
      <c r="AC6" s="15">
        <f>$A6</f>
        <v>21</v>
      </c>
      <c r="AD6" s="16">
        <v>11</v>
      </c>
      <c r="AE6" s="5">
        <v>26</v>
      </c>
      <c r="AF6" s="15">
        <f>$D6</f>
        <v>21</v>
      </c>
      <c r="AG6" s="16">
        <v>18</v>
      </c>
      <c r="AH6" s="5">
        <v>34</v>
      </c>
      <c r="AJ6" s="15">
        <f>$A6</f>
        <v>21</v>
      </c>
      <c r="AK6" s="126">
        <v>2</v>
      </c>
      <c r="AL6" s="127">
        <v>3</v>
      </c>
      <c r="AM6" s="15">
        <f>$D6</f>
        <v>21</v>
      </c>
      <c r="AN6" s="126">
        <v>1</v>
      </c>
      <c r="AO6" s="127">
        <v>1</v>
      </c>
      <c r="AQ6" s="15">
        <f>$A6</f>
        <v>21</v>
      </c>
      <c r="AR6" s="16">
        <v>2</v>
      </c>
      <c r="AS6" s="5">
        <v>1</v>
      </c>
      <c r="AT6" s="15">
        <v>20</v>
      </c>
      <c r="AU6" s="16">
        <v>4</v>
      </c>
      <c r="AV6" s="5">
        <v>3</v>
      </c>
    </row>
    <row r="7" spans="1:48" ht="12.75">
      <c r="A7" s="15">
        <v>22</v>
      </c>
      <c r="B7" s="16">
        <v>16</v>
      </c>
      <c r="C7" s="5">
        <v>9</v>
      </c>
      <c r="D7" s="15">
        <v>22</v>
      </c>
      <c r="E7" s="16">
        <v>12</v>
      </c>
      <c r="F7" s="5">
        <v>10</v>
      </c>
      <c r="H7" s="15">
        <f aca="true" t="shared" si="0" ref="H7:H12">$A7</f>
        <v>22</v>
      </c>
      <c r="I7" s="16">
        <v>3</v>
      </c>
      <c r="J7" s="5">
        <v>17</v>
      </c>
      <c r="K7" s="15">
        <f aca="true" t="shared" si="1" ref="K7:K12">$D7</f>
        <v>22</v>
      </c>
      <c r="L7" s="16">
        <v>13</v>
      </c>
      <c r="M7" s="5">
        <v>6</v>
      </c>
      <c r="O7" s="15">
        <f aca="true" t="shared" si="2" ref="O7:O12">$A7</f>
        <v>22</v>
      </c>
      <c r="P7" s="16">
        <v>9</v>
      </c>
      <c r="Q7" s="5">
        <v>18</v>
      </c>
      <c r="R7" s="15">
        <f aca="true" t="shared" si="3" ref="R7:R12">$D7</f>
        <v>22</v>
      </c>
      <c r="S7" s="16">
        <v>12</v>
      </c>
      <c r="T7" s="5">
        <v>14</v>
      </c>
      <c r="V7" s="15">
        <f aca="true" t="shared" si="4" ref="V7:V12">$A7</f>
        <v>22</v>
      </c>
      <c r="W7" s="16">
        <v>13</v>
      </c>
      <c r="X7" s="5">
        <v>33</v>
      </c>
      <c r="Y7" s="15">
        <f aca="true" t="shared" si="5" ref="Y7:Y12">$D7</f>
        <v>22</v>
      </c>
      <c r="Z7" s="16">
        <v>28</v>
      </c>
      <c r="AA7" s="5">
        <v>28</v>
      </c>
      <c r="AC7" s="15">
        <f aca="true" t="shared" si="6" ref="AC7:AC12">$A7</f>
        <v>22</v>
      </c>
      <c r="AD7" s="16">
        <v>8</v>
      </c>
      <c r="AE7" s="5">
        <v>11</v>
      </c>
      <c r="AF7" s="15">
        <f aca="true" t="shared" si="7" ref="AF7:AF12">$D7</f>
        <v>22</v>
      </c>
      <c r="AG7" s="16">
        <v>6</v>
      </c>
      <c r="AH7" s="5">
        <v>3</v>
      </c>
      <c r="AJ7" s="15">
        <f aca="true" t="shared" si="8" ref="AJ7:AJ12">$A7</f>
        <v>22</v>
      </c>
      <c r="AK7" s="126">
        <v>6</v>
      </c>
      <c r="AL7" s="127">
        <v>9</v>
      </c>
      <c r="AM7" s="15">
        <f aca="true" t="shared" si="9" ref="AM7:AM12">$D7</f>
        <v>22</v>
      </c>
      <c r="AN7" s="126">
        <v>4</v>
      </c>
      <c r="AO7" s="127">
        <v>17</v>
      </c>
      <c r="AQ7" s="15">
        <f aca="true" t="shared" si="10" ref="AQ7:AQ12">$A7</f>
        <v>22</v>
      </c>
      <c r="AR7" s="16">
        <v>8</v>
      </c>
      <c r="AS7" s="5">
        <v>7</v>
      </c>
      <c r="AT7" s="15">
        <f aca="true" t="shared" si="11" ref="AT7:AT12">$D7</f>
        <v>22</v>
      </c>
      <c r="AU7" s="16">
        <v>1</v>
      </c>
      <c r="AV7" s="5">
        <v>9</v>
      </c>
    </row>
    <row r="8" spans="1:48" ht="12.75">
      <c r="A8" s="15">
        <v>25</v>
      </c>
      <c r="B8" s="16">
        <v>14</v>
      </c>
      <c r="C8" s="5">
        <v>24</v>
      </c>
      <c r="D8" s="15">
        <v>23</v>
      </c>
      <c r="E8" s="16">
        <v>10</v>
      </c>
      <c r="F8" s="5">
        <v>12</v>
      </c>
      <c r="H8" s="15">
        <f t="shared" si="0"/>
        <v>25</v>
      </c>
      <c r="I8" s="16">
        <v>2</v>
      </c>
      <c r="J8" s="5">
        <v>8</v>
      </c>
      <c r="K8" s="15">
        <f t="shared" si="1"/>
        <v>23</v>
      </c>
      <c r="L8" s="16">
        <v>15</v>
      </c>
      <c r="M8" s="5">
        <v>9</v>
      </c>
      <c r="O8" s="15">
        <f t="shared" si="2"/>
        <v>25</v>
      </c>
      <c r="P8" s="16">
        <v>4</v>
      </c>
      <c r="Q8" s="5">
        <v>14</v>
      </c>
      <c r="R8" s="15">
        <f t="shared" si="3"/>
        <v>23</v>
      </c>
      <c r="S8" s="16">
        <v>15</v>
      </c>
      <c r="T8" s="5">
        <v>15</v>
      </c>
      <c r="V8" s="15">
        <f t="shared" si="4"/>
        <v>25</v>
      </c>
      <c r="W8" s="16">
        <v>15</v>
      </c>
      <c r="X8" s="5">
        <v>18</v>
      </c>
      <c r="Y8" s="15">
        <f t="shared" si="5"/>
        <v>23</v>
      </c>
      <c r="Z8" s="16">
        <v>17</v>
      </c>
      <c r="AA8" s="5">
        <v>26</v>
      </c>
      <c r="AC8" s="15">
        <f t="shared" si="6"/>
        <v>25</v>
      </c>
      <c r="AD8" s="16">
        <v>13</v>
      </c>
      <c r="AE8" s="5">
        <v>14</v>
      </c>
      <c r="AF8" s="15">
        <f t="shared" si="7"/>
        <v>23</v>
      </c>
      <c r="AG8" s="16">
        <v>4</v>
      </c>
      <c r="AH8" s="5">
        <v>8</v>
      </c>
      <c r="AJ8" s="15">
        <f t="shared" si="8"/>
        <v>25</v>
      </c>
      <c r="AK8" s="126">
        <v>5</v>
      </c>
      <c r="AL8" s="127">
        <v>19</v>
      </c>
      <c r="AM8" s="15">
        <f t="shared" si="9"/>
        <v>23</v>
      </c>
      <c r="AN8" s="126">
        <v>2</v>
      </c>
      <c r="AO8" s="127">
        <v>4</v>
      </c>
      <c r="AQ8" s="15">
        <f t="shared" si="10"/>
        <v>25</v>
      </c>
      <c r="AR8" s="16">
        <v>3</v>
      </c>
      <c r="AS8" s="5">
        <v>11</v>
      </c>
      <c r="AT8" s="15">
        <f t="shared" si="11"/>
        <v>23</v>
      </c>
      <c r="AU8" s="16">
        <v>9</v>
      </c>
      <c r="AV8" s="5">
        <v>6</v>
      </c>
    </row>
    <row r="9" spans="1:48" ht="12.75">
      <c r="A9" s="15">
        <v>26</v>
      </c>
      <c r="B9" s="16">
        <v>9</v>
      </c>
      <c r="C9" s="5">
        <v>11</v>
      </c>
      <c r="D9" s="15">
        <v>25</v>
      </c>
      <c r="E9" s="16">
        <v>10</v>
      </c>
      <c r="F9" s="5">
        <v>14</v>
      </c>
      <c r="H9" s="15">
        <f t="shared" si="0"/>
        <v>26</v>
      </c>
      <c r="I9" s="16">
        <v>9</v>
      </c>
      <c r="J9" s="5">
        <v>2</v>
      </c>
      <c r="K9" s="15">
        <f t="shared" si="1"/>
        <v>25</v>
      </c>
      <c r="L9" s="16">
        <v>3</v>
      </c>
      <c r="M9" s="5">
        <v>2</v>
      </c>
      <c r="O9" s="15">
        <f t="shared" si="2"/>
        <v>26</v>
      </c>
      <c r="P9" s="16">
        <v>1</v>
      </c>
      <c r="Q9" s="5">
        <v>2</v>
      </c>
      <c r="R9" s="15">
        <f t="shared" si="3"/>
        <v>25</v>
      </c>
      <c r="S9" s="16">
        <v>0</v>
      </c>
      <c r="T9" s="5">
        <v>0</v>
      </c>
      <c r="V9" s="15">
        <f t="shared" si="4"/>
        <v>26</v>
      </c>
      <c r="W9" s="16">
        <v>4</v>
      </c>
      <c r="X9" s="5">
        <v>5</v>
      </c>
      <c r="Y9" s="15">
        <f t="shared" si="5"/>
        <v>25</v>
      </c>
      <c r="Z9" s="16">
        <v>6</v>
      </c>
      <c r="AA9" s="5">
        <v>3</v>
      </c>
      <c r="AC9" s="15">
        <f t="shared" si="6"/>
        <v>26</v>
      </c>
      <c r="AD9" s="16">
        <v>7</v>
      </c>
      <c r="AE9" s="5">
        <v>15</v>
      </c>
      <c r="AF9" s="15">
        <f t="shared" si="7"/>
        <v>25</v>
      </c>
      <c r="AG9" s="16">
        <v>4</v>
      </c>
      <c r="AH9" s="5">
        <v>2</v>
      </c>
      <c r="AJ9" s="15">
        <f t="shared" si="8"/>
        <v>26</v>
      </c>
      <c r="AK9" s="126">
        <v>34</v>
      </c>
      <c r="AL9" s="127">
        <v>28</v>
      </c>
      <c r="AM9" s="15">
        <f t="shared" si="9"/>
        <v>25</v>
      </c>
      <c r="AN9" s="126">
        <v>43</v>
      </c>
      <c r="AO9" s="127">
        <v>20</v>
      </c>
      <c r="AQ9" s="15">
        <f t="shared" si="10"/>
        <v>26</v>
      </c>
      <c r="AR9" s="16">
        <v>24</v>
      </c>
      <c r="AS9" s="5">
        <v>27</v>
      </c>
      <c r="AT9" s="15">
        <f t="shared" si="11"/>
        <v>25</v>
      </c>
      <c r="AU9" s="16">
        <v>32</v>
      </c>
      <c r="AV9" s="5">
        <v>25</v>
      </c>
    </row>
    <row r="10" spans="1:48" ht="12.75">
      <c r="A10" s="15">
        <v>28</v>
      </c>
      <c r="B10" s="16">
        <v>11</v>
      </c>
      <c r="C10" s="5">
        <v>4</v>
      </c>
      <c r="D10" s="15">
        <v>26</v>
      </c>
      <c r="E10" s="16">
        <v>9</v>
      </c>
      <c r="F10" s="5">
        <v>14</v>
      </c>
      <c r="H10" s="15">
        <f t="shared" si="0"/>
        <v>28</v>
      </c>
      <c r="I10" s="16">
        <v>4</v>
      </c>
      <c r="J10" s="5">
        <v>4</v>
      </c>
      <c r="K10" s="15">
        <f t="shared" si="1"/>
        <v>26</v>
      </c>
      <c r="L10" s="16">
        <v>7</v>
      </c>
      <c r="M10" s="5">
        <v>6</v>
      </c>
      <c r="O10" s="15">
        <f t="shared" si="2"/>
        <v>28</v>
      </c>
      <c r="P10" s="16">
        <v>0</v>
      </c>
      <c r="Q10" s="5">
        <v>0</v>
      </c>
      <c r="R10" s="15">
        <f t="shared" si="3"/>
        <v>26</v>
      </c>
      <c r="S10" s="16">
        <v>2</v>
      </c>
      <c r="T10" s="5">
        <v>9</v>
      </c>
      <c r="V10" s="15">
        <f t="shared" si="4"/>
        <v>28</v>
      </c>
      <c r="W10" s="16">
        <v>11</v>
      </c>
      <c r="X10" s="5">
        <v>3</v>
      </c>
      <c r="Y10" s="15">
        <f t="shared" si="5"/>
        <v>26</v>
      </c>
      <c r="Z10" s="16">
        <v>13</v>
      </c>
      <c r="AA10" s="5">
        <v>8</v>
      </c>
      <c r="AC10" s="15">
        <f t="shared" si="6"/>
        <v>28</v>
      </c>
      <c r="AD10" s="16">
        <v>8</v>
      </c>
      <c r="AE10" s="5">
        <v>13</v>
      </c>
      <c r="AF10" s="15">
        <f t="shared" si="7"/>
        <v>26</v>
      </c>
      <c r="AG10" s="16">
        <v>5</v>
      </c>
      <c r="AH10" s="5">
        <v>3</v>
      </c>
      <c r="AJ10" s="15">
        <f t="shared" si="8"/>
        <v>28</v>
      </c>
      <c r="AK10" s="126">
        <v>21</v>
      </c>
      <c r="AL10" s="127">
        <v>9</v>
      </c>
      <c r="AM10" s="15">
        <f t="shared" si="9"/>
        <v>26</v>
      </c>
      <c r="AN10" s="126">
        <v>14</v>
      </c>
      <c r="AO10" s="127">
        <v>6</v>
      </c>
      <c r="AQ10" s="15">
        <f t="shared" si="10"/>
        <v>28</v>
      </c>
      <c r="AR10" s="16">
        <v>27</v>
      </c>
      <c r="AS10" s="5">
        <v>8</v>
      </c>
      <c r="AT10" s="15">
        <f t="shared" si="11"/>
        <v>26</v>
      </c>
      <c r="AU10" s="16">
        <v>15</v>
      </c>
      <c r="AV10" s="5">
        <v>10</v>
      </c>
    </row>
    <row r="11" spans="1:48" ht="12.75">
      <c r="A11" s="15">
        <v>29</v>
      </c>
      <c r="B11" s="16">
        <v>6</v>
      </c>
      <c r="C11" s="5">
        <v>12</v>
      </c>
      <c r="D11" s="15">
        <v>28</v>
      </c>
      <c r="E11" s="16">
        <v>7</v>
      </c>
      <c r="F11" s="5">
        <v>2</v>
      </c>
      <c r="H11" s="15">
        <f t="shared" si="0"/>
        <v>29</v>
      </c>
      <c r="I11" s="16">
        <v>17</v>
      </c>
      <c r="J11" s="5">
        <v>8</v>
      </c>
      <c r="K11" s="15">
        <f t="shared" si="1"/>
        <v>28</v>
      </c>
      <c r="L11" s="16">
        <v>22</v>
      </c>
      <c r="M11" s="5">
        <v>27</v>
      </c>
      <c r="O11" s="15">
        <f t="shared" si="2"/>
        <v>29</v>
      </c>
      <c r="P11" s="16">
        <v>6</v>
      </c>
      <c r="Q11" s="5">
        <v>19</v>
      </c>
      <c r="R11" s="15">
        <f t="shared" si="3"/>
        <v>28</v>
      </c>
      <c r="S11" s="16">
        <v>11</v>
      </c>
      <c r="T11" s="5">
        <v>33</v>
      </c>
      <c r="V11" s="15">
        <f t="shared" si="4"/>
        <v>29</v>
      </c>
      <c r="W11" s="16">
        <v>4</v>
      </c>
      <c r="X11" s="5">
        <v>13</v>
      </c>
      <c r="Y11" s="15">
        <f t="shared" si="5"/>
        <v>28</v>
      </c>
      <c r="Z11" s="16">
        <v>9</v>
      </c>
      <c r="AA11" s="5">
        <v>3</v>
      </c>
      <c r="AC11" s="15">
        <f t="shared" si="6"/>
        <v>29</v>
      </c>
      <c r="AD11" s="16">
        <v>11</v>
      </c>
      <c r="AE11" s="5">
        <v>2</v>
      </c>
      <c r="AF11" s="15">
        <f t="shared" si="7"/>
        <v>28</v>
      </c>
      <c r="AG11" s="16">
        <v>10</v>
      </c>
      <c r="AH11" s="5">
        <v>42</v>
      </c>
      <c r="AJ11" s="15">
        <f t="shared" si="8"/>
        <v>29</v>
      </c>
      <c r="AK11" s="126">
        <v>15</v>
      </c>
      <c r="AL11" s="127">
        <v>13</v>
      </c>
      <c r="AM11" s="15">
        <f t="shared" si="9"/>
        <v>28</v>
      </c>
      <c r="AN11" s="126">
        <v>2</v>
      </c>
      <c r="AO11" s="127">
        <v>1</v>
      </c>
      <c r="AQ11" s="15">
        <f t="shared" si="10"/>
        <v>29</v>
      </c>
      <c r="AR11" s="16">
        <v>13</v>
      </c>
      <c r="AS11" s="5">
        <v>11</v>
      </c>
      <c r="AT11" s="15">
        <f t="shared" si="11"/>
        <v>28</v>
      </c>
      <c r="AU11" s="16">
        <v>3</v>
      </c>
      <c r="AV11" s="5">
        <v>2</v>
      </c>
    </row>
    <row r="12" spans="1:48" ht="13.5" thickBot="1">
      <c r="A12" s="17">
        <v>30</v>
      </c>
      <c r="B12" s="18">
        <v>7</v>
      </c>
      <c r="C12" s="7">
        <v>7</v>
      </c>
      <c r="D12" s="17">
        <v>30</v>
      </c>
      <c r="E12" s="18">
        <v>7</v>
      </c>
      <c r="F12" s="7">
        <v>18</v>
      </c>
      <c r="H12" s="17">
        <f t="shared" si="0"/>
        <v>30</v>
      </c>
      <c r="I12" s="18">
        <v>9</v>
      </c>
      <c r="J12" s="7">
        <v>16</v>
      </c>
      <c r="K12" s="17">
        <f t="shared" si="1"/>
        <v>30</v>
      </c>
      <c r="L12" s="18">
        <v>9</v>
      </c>
      <c r="M12" s="7">
        <v>8</v>
      </c>
      <c r="O12" s="17">
        <f t="shared" si="2"/>
        <v>30</v>
      </c>
      <c r="P12" s="18">
        <v>7</v>
      </c>
      <c r="Q12" s="7">
        <v>48</v>
      </c>
      <c r="R12" s="17">
        <f t="shared" si="3"/>
        <v>30</v>
      </c>
      <c r="S12" s="18">
        <v>3</v>
      </c>
      <c r="T12" s="7">
        <v>12</v>
      </c>
      <c r="V12" s="17">
        <f t="shared" si="4"/>
        <v>30</v>
      </c>
      <c r="W12" s="18">
        <v>10</v>
      </c>
      <c r="X12" s="7">
        <v>7</v>
      </c>
      <c r="Y12" s="17">
        <f t="shared" si="5"/>
        <v>30</v>
      </c>
      <c r="Z12" s="18">
        <v>3</v>
      </c>
      <c r="AA12" s="7">
        <v>11</v>
      </c>
      <c r="AC12" s="17">
        <f t="shared" si="6"/>
        <v>30</v>
      </c>
      <c r="AD12" s="18">
        <v>11</v>
      </c>
      <c r="AE12" s="7">
        <v>18</v>
      </c>
      <c r="AF12" s="17">
        <f t="shared" si="7"/>
        <v>30</v>
      </c>
      <c r="AG12" s="18">
        <v>2</v>
      </c>
      <c r="AH12" s="7">
        <v>12</v>
      </c>
      <c r="AJ12" s="17">
        <f t="shared" si="8"/>
        <v>30</v>
      </c>
      <c r="AK12" s="128">
        <v>1</v>
      </c>
      <c r="AL12" s="129">
        <v>3</v>
      </c>
      <c r="AM12" s="17">
        <f t="shared" si="9"/>
        <v>30</v>
      </c>
      <c r="AN12" s="128">
        <v>15</v>
      </c>
      <c r="AO12" s="129">
        <v>39</v>
      </c>
      <c r="AQ12" s="17">
        <f t="shared" si="10"/>
        <v>30</v>
      </c>
      <c r="AR12" s="18">
        <v>3</v>
      </c>
      <c r="AS12" s="7">
        <v>7</v>
      </c>
      <c r="AT12" s="17">
        <f t="shared" si="11"/>
        <v>30</v>
      </c>
      <c r="AU12" s="18">
        <v>17</v>
      </c>
      <c r="AV12" s="7">
        <v>21</v>
      </c>
    </row>
    <row r="13" spans="1:48" ht="13.5" thickTop="1">
      <c r="A13" s="168" t="s">
        <v>4</v>
      </c>
      <c r="B13" s="169"/>
      <c r="C13" s="8">
        <v>0</v>
      </c>
      <c r="D13" s="168" t="s">
        <v>4</v>
      </c>
      <c r="E13" s="169"/>
      <c r="F13" s="8">
        <v>0</v>
      </c>
      <c r="H13" s="168" t="s">
        <v>4</v>
      </c>
      <c r="I13" s="169"/>
      <c r="J13" s="8">
        <v>2</v>
      </c>
      <c r="K13" s="168" t="s">
        <v>4</v>
      </c>
      <c r="L13" s="169"/>
      <c r="M13" s="8">
        <v>3</v>
      </c>
      <c r="O13" s="168" t="s">
        <v>4</v>
      </c>
      <c r="P13" s="169"/>
      <c r="Q13" s="8">
        <v>0</v>
      </c>
      <c r="R13" s="168" t="s">
        <v>4</v>
      </c>
      <c r="S13" s="169"/>
      <c r="T13" s="8">
        <v>1</v>
      </c>
      <c r="V13" s="168" t="s">
        <v>4</v>
      </c>
      <c r="W13" s="169"/>
      <c r="X13" s="8">
        <v>0</v>
      </c>
      <c r="Y13" s="168" t="s">
        <v>4</v>
      </c>
      <c r="Z13" s="169"/>
      <c r="AA13" s="8">
        <v>0</v>
      </c>
      <c r="AC13" s="168" t="s">
        <v>4</v>
      </c>
      <c r="AD13" s="169"/>
      <c r="AE13" s="8">
        <v>2</v>
      </c>
      <c r="AF13" s="168" t="s">
        <v>4</v>
      </c>
      <c r="AG13" s="169"/>
      <c r="AH13" s="8">
        <v>8</v>
      </c>
      <c r="AJ13" s="168" t="s">
        <v>4</v>
      </c>
      <c r="AK13" s="169"/>
      <c r="AL13" s="8">
        <v>0</v>
      </c>
      <c r="AM13" s="168" t="s">
        <v>4</v>
      </c>
      <c r="AN13" s="169"/>
      <c r="AO13" s="8">
        <v>0</v>
      </c>
      <c r="AQ13" s="168" t="s">
        <v>4</v>
      </c>
      <c r="AR13" s="169"/>
      <c r="AS13" s="8">
        <v>0</v>
      </c>
      <c r="AT13" s="168" t="s">
        <v>4</v>
      </c>
      <c r="AU13" s="169"/>
      <c r="AV13" s="8">
        <v>0</v>
      </c>
    </row>
    <row r="14" spans="1:48" ht="12.75">
      <c r="A14" s="170" t="s">
        <v>5</v>
      </c>
      <c r="B14" s="171"/>
      <c r="C14" s="5">
        <v>37</v>
      </c>
      <c r="D14" s="170" t="s">
        <v>5</v>
      </c>
      <c r="E14" s="171"/>
      <c r="F14" s="5">
        <v>24</v>
      </c>
      <c r="H14" s="170" t="s">
        <v>67</v>
      </c>
      <c r="I14" s="171"/>
      <c r="J14" s="5">
        <v>23</v>
      </c>
      <c r="K14" s="170" t="s">
        <v>5</v>
      </c>
      <c r="L14" s="171"/>
      <c r="M14" s="5">
        <v>25</v>
      </c>
      <c r="O14" s="170" t="s">
        <v>5</v>
      </c>
      <c r="P14" s="171"/>
      <c r="Q14" s="5">
        <v>3</v>
      </c>
      <c r="R14" s="170" t="s">
        <v>5</v>
      </c>
      <c r="S14" s="171"/>
      <c r="T14" s="5">
        <v>15</v>
      </c>
      <c r="V14" s="170" t="s">
        <v>5</v>
      </c>
      <c r="W14" s="171"/>
      <c r="X14" s="5">
        <v>24</v>
      </c>
      <c r="Y14" s="170" t="s">
        <v>5</v>
      </c>
      <c r="Z14" s="171"/>
      <c r="AA14" s="5">
        <v>14</v>
      </c>
      <c r="AC14" s="170" t="s">
        <v>5</v>
      </c>
      <c r="AD14" s="171"/>
      <c r="AE14" s="5">
        <v>27</v>
      </c>
      <c r="AF14" s="170" t="s">
        <v>5</v>
      </c>
      <c r="AG14" s="171"/>
      <c r="AH14" s="5">
        <v>25</v>
      </c>
      <c r="AJ14" s="170" t="s">
        <v>5</v>
      </c>
      <c r="AK14" s="171"/>
      <c r="AL14" s="5">
        <v>45</v>
      </c>
      <c r="AM14" s="170" t="s">
        <v>5</v>
      </c>
      <c r="AN14" s="171"/>
      <c r="AO14" s="5">
        <v>36</v>
      </c>
      <c r="AQ14" s="170" t="s">
        <v>5</v>
      </c>
      <c r="AR14" s="171"/>
      <c r="AS14" s="5">
        <v>34</v>
      </c>
      <c r="AT14" s="170" t="s">
        <v>72</v>
      </c>
      <c r="AU14" s="171"/>
      <c r="AV14" s="5">
        <v>20</v>
      </c>
    </row>
    <row r="15" spans="1:48" ht="13.5" thickBot="1">
      <c r="A15" s="165" t="s">
        <v>6</v>
      </c>
      <c r="B15" s="166"/>
      <c r="C15" s="7"/>
      <c r="D15" s="165" t="s">
        <v>6</v>
      </c>
      <c r="E15" s="166"/>
      <c r="F15" s="7"/>
      <c r="H15" s="165" t="s">
        <v>6</v>
      </c>
      <c r="I15" s="166"/>
      <c r="J15" s="7"/>
      <c r="K15" s="165" t="s">
        <v>6</v>
      </c>
      <c r="L15" s="166"/>
      <c r="M15" s="7"/>
      <c r="O15" s="165" t="s">
        <v>6</v>
      </c>
      <c r="P15" s="166"/>
      <c r="Q15" s="7"/>
      <c r="R15" s="165" t="s">
        <v>6</v>
      </c>
      <c r="S15" s="166"/>
      <c r="T15" s="7"/>
      <c r="V15" s="165" t="s">
        <v>6</v>
      </c>
      <c r="W15" s="166"/>
      <c r="X15" s="7"/>
      <c r="Y15" s="165" t="s">
        <v>6</v>
      </c>
      <c r="Z15" s="166"/>
      <c r="AA15" s="7"/>
      <c r="AC15" s="165" t="s">
        <v>6</v>
      </c>
      <c r="AD15" s="166"/>
      <c r="AE15" s="7"/>
      <c r="AF15" s="165" t="s">
        <v>6</v>
      </c>
      <c r="AG15" s="166"/>
      <c r="AH15" s="7"/>
      <c r="AJ15" s="165" t="s">
        <v>6</v>
      </c>
      <c r="AK15" s="166"/>
      <c r="AL15" s="7"/>
      <c r="AM15" s="165" t="s">
        <v>6</v>
      </c>
      <c r="AN15" s="166"/>
      <c r="AO15" s="7"/>
      <c r="AQ15" s="165" t="s">
        <v>6</v>
      </c>
      <c r="AR15" s="166"/>
      <c r="AS15" s="7"/>
      <c r="AT15" s="165" t="s">
        <v>6</v>
      </c>
      <c r="AU15" s="166"/>
      <c r="AV15" s="7"/>
    </row>
    <row r="16" ht="13.5" thickTop="1"/>
    <row r="17" spans="1:8" s="10" customFormat="1" ht="12.75">
      <c r="A17" s="9"/>
      <c r="H17" s="9"/>
    </row>
    <row r="18" s="2" customFormat="1" ht="13.5" thickBot="1"/>
    <row r="19" spans="1:27" s="25" customFormat="1" ht="14.25" thickBot="1" thickTop="1">
      <c r="A19" s="22" t="s">
        <v>7</v>
      </c>
      <c r="B19" s="23"/>
      <c r="C19" s="24"/>
      <c r="E19" s="22" t="s">
        <v>7</v>
      </c>
      <c r="F19" s="23"/>
      <c r="G19" s="24"/>
      <c r="I19" s="22" t="s">
        <v>7</v>
      </c>
      <c r="J19" s="23"/>
      <c r="K19" s="24"/>
      <c r="M19" s="22" t="s">
        <v>7</v>
      </c>
      <c r="N19" s="23"/>
      <c r="O19" s="24"/>
      <c r="Q19" s="22" t="s">
        <v>7</v>
      </c>
      <c r="R19" s="23"/>
      <c r="S19" s="24"/>
      <c r="U19" s="22" t="s">
        <v>7</v>
      </c>
      <c r="V19" s="23"/>
      <c r="W19" s="24"/>
      <c r="Y19" s="22" t="s">
        <v>7</v>
      </c>
      <c r="Z19" s="23"/>
      <c r="AA19" s="24"/>
    </row>
    <row r="20" spans="1:27" ht="14.25" thickBot="1" thickTop="1">
      <c r="A20" s="3" t="s">
        <v>8</v>
      </c>
      <c r="B20" s="11">
        <f ca="1">INDIRECT(ADDRESS(enemy_guns_col_start+INT(COLUMN(B20)/4),1,1,1))</f>
        <v>21</v>
      </c>
      <c r="C20" s="13" t="str">
        <f>$F$3</f>
        <v>красный</v>
      </c>
      <c r="E20" s="3" t="s">
        <v>8</v>
      </c>
      <c r="F20" s="11">
        <f ca="1">INDIRECT(ADDRESS(enemy_guns_col_start+INT(COLUMN(F20)/4),1,1,1))</f>
        <v>22</v>
      </c>
      <c r="G20" s="13" t="str">
        <f>$F$3</f>
        <v>красный</v>
      </c>
      <c r="H20" s="6"/>
      <c r="I20" s="3" t="s">
        <v>8</v>
      </c>
      <c r="J20" s="11">
        <f ca="1">INDIRECT(ADDRESS(enemy_guns_col_start+INT(COLUMN(J20)/4),1,1,1))</f>
        <v>25</v>
      </c>
      <c r="K20" s="13" t="str">
        <f>$F$3</f>
        <v>красный</v>
      </c>
      <c r="M20" s="3" t="s">
        <v>8</v>
      </c>
      <c r="N20" s="11">
        <f ca="1">INDIRECT(ADDRESS(enemy_guns_col_start+INT(COLUMN(N20)/4),1,1,1))</f>
        <v>26</v>
      </c>
      <c r="O20" s="13" t="str">
        <f>$F$3</f>
        <v>красный</v>
      </c>
      <c r="Q20" s="3" t="s">
        <v>8</v>
      </c>
      <c r="R20" s="11">
        <f ca="1">INDIRECT(ADDRESS(enemy_guns_col_start+INT(COLUMN(R20)/4),1,1,1))</f>
        <v>28</v>
      </c>
      <c r="S20" s="13" t="str">
        <f>$F$3</f>
        <v>красный</v>
      </c>
      <c r="U20" s="3" t="s">
        <v>8</v>
      </c>
      <c r="V20" s="11">
        <f ca="1">INDIRECT(ADDRESS(enemy_guns_col_start+INT(COLUMN(V20)/4),1,1,1))</f>
        <v>29</v>
      </c>
      <c r="W20" s="13" t="str">
        <f>$F$3</f>
        <v>красный</v>
      </c>
      <c r="Y20" s="3" t="s">
        <v>8</v>
      </c>
      <c r="Z20" s="11">
        <f ca="1">INDIRECT(ADDRESS(enemy_guns_col_start+INT(COLUMN(Z20)/4),1,1,1))</f>
        <v>30</v>
      </c>
      <c r="AA20" s="13" t="str">
        <f>$F$3</f>
        <v>красный</v>
      </c>
    </row>
    <row r="21" spans="1:27" ht="14.25" thickBot="1" thickTop="1">
      <c r="A21" s="19" t="s">
        <v>17</v>
      </c>
      <c r="B21" s="20">
        <f>SUM(B23:B29)</f>
        <v>122</v>
      </c>
      <c r="C21" s="12">
        <f>SUM(C23:C29)</f>
        <v>40</v>
      </c>
      <c r="E21" s="19" t="s">
        <v>17</v>
      </c>
      <c r="F21" s="20">
        <f>SUM(F23:F29)</f>
        <v>104</v>
      </c>
      <c r="G21" s="12">
        <f>SUM(G23:G29)</f>
        <v>63</v>
      </c>
      <c r="H21" s="6"/>
      <c r="I21" s="19" t="s">
        <v>17</v>
      </c>
      <c r="J21" s="20">
        <f>SUM(J23:J29)</f>
        <v>108</v>
      </c>
      <c r="K21" s="12">
        <f>SUM(K23:K29)</f>
        <v>56</v>
      </c>
      <c r="M21" s="19" t="s">
        <v>17</v>
      </c>
      <c r="N21" s="20">
        <f>SUM(N23:N29)</f>
        <v>90</v>
      </c>
      <c r="O21" s="12">
        <f>SUM(O23:O29)</f>
        <v>88</v>
      </c>
      <c r="Q21" s="19" t="s">
        <v>17</v>
      </c>
      <c r="R21" s="20">
        <f>SUM(R23:R29)</f>
        <v>41</v>
      </c>
      <c r="S21" s="12">
        <f>SUM(S23:S29)</f>
        <v>82</v>
      </c>
      <c r="U21" s="19" t="s">
        <v>17</v>
      </c>
      <c r="V21" s="20">
        <f>SUM(V23:V29)</f>
        <v>78</v>
      </c>
      <c r="W21" s="12">
        <f>SUM(W23:W29)</f>
        <v>72</v>
      </c>
      <c r="Y21" s="19" t="s">
        <v>17</v>
      </c>
      <c r="Z21" s="20">
        <f>SUM(Z23:Z29)</f>
        <v>106</v>
      </c>
      <c r="AA21" s="12">
        <f>SUM(AA23:AA29)</f>
        <v>48</v>
      </c>
    </row>
    <row r="22" spans="1:27" ht="14.25" thickBot="1" thickTop="1">
      <c r="A22" s="14" t="s">
        <v>0</v>
      </c>
      <c r="B22" s="3" t="s">
        <v>1</v>
      </c>
      <c r="C22" s="4" t="s">
        <v>2</v>
      </c>
      <c r="E22" s="14" t="s">
        <v>0</v>
      </c>
      <c r="F22" s="3" t="s">
        <v>1</v>
      </c>
      <c r="G22" s="4" t="s">
        <v>2</v>
      </c>
      <c r="H22" s="6"/>
      <c r="I22" s="14" t="s">
        <v>0</v>
      </c>
      <c r="J22" s="3" t="s">
        <v>1</v>
      </c>
      <c r="K22" s="4" t="s">
        <v>2</v>
      </c>
      <c r="M22" s="14" t="s">
        <v>0</v>
      </c>
      <c r="N22" s="3" t="s">
        <v>1</v>
      </c>
      <c r="O22" s="4" t="s">
        <v>2</v>
      </c>
      <c r="Q22" s="14" t="s">
        <v>0</v>
      </c>
      <c r="R22" s="3" t="s">
        <v>1</v>
      </c>
      <c r="S22" s="4" t="s">
        <v>2</v>
      </c>
      <c r="U22" s="14" t="s">
        <v>0</v>
      </c>
      <c r="V22" s="3" t="s">
        <v>1</v>
      </c>
      <c r="W22" s="4" t="s">
        <v>2</v>
      </c>
      <c r="Y22" s="14" t="s">
        <v>0</v>
      </c>
      <c r="Z22" s="3" t="s">
        <v>1</v>
      </c>
      <c r="AA22" s="4" t="s">
        <v>2</v>
      </c>
    </row>
    <row r="23" spans="1:27" ht="13.5" thickTop="1">
      <c r="A23" s="15">
        <f ca="1" t="shared" si="12" ref="A23:A29">INDIRECT(ADDRESS(our_guns_row,(ROW(A23)-ROW($A$23))*cols_per_our_player+2,1,1))</f>
        <v>22</v>
      </c>
      <c r="B23" s="16">
        <f ca="1" t="shared" si="13" ref="B23:B29">INDIRECT(ADDRESS(enemy_guns_col_start+INT(COLUMN(B23)/4),(ROW(B23)-ROW($B$23))*cols_per_our_player+3,1,1))</f>
        <v>4</v>
      </c>
      <c r="C23" s="5">
        <f ca="1" t="shared" si="14" ref="C23:C29">INDIRECT(ADDRESS(enemy_guns_col_start+INT(COLUMN(C23)/4),(ROW(C23)-ROW($C$23))*cols_per_our_player+2,1,1))</f>
        <v>5</v>
      </c>
      <c r="E23" s="15">
        <f ca="1" t="shared" si="15" ref="E23:E29">INDIRECT(ADDRESS(our_guns_row,(ROW(E23)-ROW($A$23))*cols_per_our_player+2,1,1))</f>
        <v>22</v>
      </c>
      <c r="F23" s="16">
        <f ca="1" t="shared" si="16" ref="F23:F29">INDIRECT(ADDRESS(enemy_guns_col_start+INT(COLUMN(F23)/4),(ROW(F23)-ROW($B$23))*cols_per_our_player+3,1,1))</f>
        <v>9</v>
      </c>
      <c r="G23" s="5">
        <f ca="1" t="shared" si="17" ref="G23:G29">INDIRECT(ADDRESS(enemy_guns_col_start+INT(COLUMN(G23)/4),(ROW(G23)-ROW($C$23))*cols_per_our_player+2,1,1))</f>
        <v>16</v>
      </c>
      <c r="H23" s="6"/>
      <c r="I23" s="15">
        <f ca="1" t="shared" si="18" ref="I23:I29">INDIRECT(ADDRESS(our_guns_row,(ROW(I23)-ROW($A$23))*cols_per_our_player+2,1,1))</f>
        <v>22</v>
      </c>
      <c r="J23" s="16">
        <f ca="1" t="shared" si="19" ref="J23:J29">INDIRECT(ADDRESS(enemy_guns_col_start+INT(COLUMN(J23)/4),(ROW(J23)-ROW($B$23))*cols_per_our_player+3,1,1))</f>
        <v>24</v>
      </c>
      <c r="K23" s="5">
        <f ca="1" t="shared" si="20" ref="K23:K29">INDIRECT(ADDRESS(enemy_guns_col_start+INT(COLUMN(K23)/4),(ROW(K23)-ROW($C$23))*cols_per_our_player+2,1,1))</f>
        <v>14</v>
      </c>
      <c r="M23" s="15">
        <f ca="1" t="shared" si="21" ref="M23:M29">INDIRECT(ADDRESS(our_guns_row,(ROW(M23)-ROW($A$23))*cols_per_our_player+2,1,1))</f>
        <v>22</v>
      </c>
      <c r="N23" s="16">
        <f ca="1" t="shared" si="22" ref="N23:N29">INDIRECT(ADDRESS(enemy_guns_col_start+INT(COLUMN(N23)/4),(ROW(N23)-ROW($B$23))*cols_per_our_player+3,1,1))</f>
        <v>11</v>
      </c>
      <c r="O23" s="5">
        <f ca="1" t="shared" si="23" ref="O23:O29">INDIRECT(ADDRESS(enemy_guns_col_start+INT(COLUMN(O23)/4),(ROW(O23)-ROW($C$23))*cols_per_our_player+2,1,1))</f>
        <v>9</v>
      </c>
      <c r="Q23" s="15">
        <f ca="1" t="shared" si="24" ref="Q23:Q29">INDIRECT(ADDRESS(our_guns_row,(ROW(Q23)-ROW($A$23))*cols_per_our_player+2,1,1))</f>
        <v>22</v>
      </c>
      <c r="R23" s="16">
        <f ca="1" t="shared" si="25" ref="R23:R29">INDIRECT(ADDRESS(enemy_guns_col_start+INT(COLUMN(R23)/4),(ROW(R23)-ROW($B$23))*cols_per_our_player+3,1,1))</f>
        <v>4</v>
      </c>
      <c r="S23" s="5">
        <f ca="1" t="shared" si="26" ref="S23:S29">INDIRECT(ADDRESS(enemy_guns_col_start+INT(COLUMN(S23)/4),(ROW(S23)-ROW($C$23))*cols_per_our_player+2,1,1))</f>
        <v>11</v>
      </c>
      <c r="U23" s="15">
        <f ca="1" t="shared" si="27" ref="U23:U29">INDIRECT(ADDRESS(our_guns_row,(ROW(U23)-ROW($A$23))*cols_per_our_player+2,1,1))</f>
        <v>22</v>
      </c>
      <c r="V23" s="16">
        <f ca="1" t="shared" si="28" ref="V23:V29">INDIRECT(ADDRESS(enemy_guns_col_start+INT(COLUMN(V23)/4),(ROW(V23)-ROW($B$23))*cols_per_our_player+3,1,1))</f>
        <v>12</v>
      </c>
      <c r="W23" s="5">
        <f ca="1" t="shared" si="29" ref="W23:W29">INDIRECT(ADDRESS(enemy_guns_col_start+INT(COLUMN(W23)/4),(ROW(W23)-ROW($C$23))*cols_per_our_player+2,1,1))</f>
        <v>6</v>
      </c>
      <c r="Y23" s="15">
        <f ca="1" t="shared" si="30" ref="Y23:Y29">INDIRECT(ADDRESS(our_guns_row,(ROW(Y23)-ROW($A$23))*cols_per_our_player+2,1,1))</f>
        <v>22</v>
      </c>
      <c r="Z23" s="16">
        <f ca="1" t="shared" si="31" ref="Z23:Z29">INDIRECT(ADDRESS(enemy_guns_col_start+INT(COLUMN(Z23)/4),(ROW(Z23)-ROW($B$23))*cols_per_our_player+3,1,1))</f>
        <v>7</v>
      </c>
      <c r="AA23" s="5">
        <f ca="1" t="shared" si="32" ref="AA23:AA29">INDIRECT(ADDRESS(enemy_guns_col_start+INT(COLUMN(AA23)/4),(ROW(AA23)-ROW($C$23))*cols_per_our_player+2,1,1))</f>
        <v>7</v>
      </c>
    </row>
    <row r="24" spans="1:27" ht="12.75">
      <c r="A24" s="15">
        <f ca="1" t="shared" si="12"/>
        <v>30</v>
      </c>
      <c r="B24" s="16">
        <f ca="1" t="shared" si="13"/>
        <v>38</v>
      </c>
      <c r="C24" s="5">
        <f ca="1" t="shared" si="14"/>
        <v>7</v>
      </c>
      <c r="E24" s="15">
        <f ca="1" t="shared" si="15"/>
        <v>30</v>
      </c>
      <c r="F24" s="16">
        <f ca="1" t="shared" si="16"/>
        <v>17</v>
      </c>
      <c r="G24" s="5">
        <f ca="1" t="shared" si="17"/>
        <v>3</v>
      </c>
      <c r="H24" s="6"/>
      <c r="I24" s="15">
        <f ca="1" t="shared" si="18"/>
        <v>30</v>
      </c>
      <c r="J24" s="16">
        <f ca="1" t="shared" si="19"/>
        <v>8</v>
      </c>
      <c r="K24" s="5">
        <f ca="1" t="shared" si="20"/>
        <v>2</v>
      </c>
      <c r="M24" s="15">
        <f ca="1" t="shared" si="21"/>
        <v>30</v>
      </c>
      <c r="N24" s="16">
        <f ca="1" t="shared" si="22"/>
        <v>2</v>
      </c>
      <c r="O24" s="5">
        <f ca="1" t="shared" si="23"/>
        <v>9</v>
      </c>
      <c r="Q24" s="15">
        <f ca="1" t="shared" si="24"/>
        <v>30</v>
      </c>
      <c r="R24" s="16">
        <f ca="1" t="shared" si="25"/>
        <v>4</v>
      </c>
      <c r="S24" s="5">
        <f ca="1" t="shared" si="26"/>
        <v>4</v>
      </c>
      <c r="U24" s="15">
        <f ca="1" t="shared" si="27"/>
        <v>30</v>
      </c>
      <c r="V24" s="16">
        <f ca="1" t="shared" si="28"/>
        <v>8</v>
      </c>
      <c r="W24" s="5">
        <f ca="1" t="shared" si="29"/>
        <v>17</v>
      </c>
      <c r="Y24" s="15">
        <f ca="1" t="shared" si="30"/>
        <v>30</v>
      </c>
      <c r="Z24" s="16">
        <f ca="1" t="shared" si="31"/>
        <v>16</v>
      </c>
      <c r="AA24" s="5">
        <f ca="1" t="shared" si="32"/>
        <v>9</v>
      </c>
    </row>
    <row r="25" spans="1:27" ht="12.75">
      <c r="A25" s="15">
        <f ca="1" t="shared" si="12"/>
        <v>28</v>
      </c>
      <c r="B25" s="16">
        <f ca="1" t="shared" si="13"/>
        <v>41</v>
      </c>
      <c r="C25" s="5">
        <f ca="1" t="shared" si="14"/>
        <v>8</v>
      </c>
      <c r="E25" s="15">
        <f ca="1" t="shared" si="15"/>
        <v>28</v>
      </c>
      <c r="F25" s="16">
        <f ca="1" t="shared" si="16"/>
        <v>18</v>
      </c>
      <c r="G25" s="5">
        <f ca="1" t="shared" si="17"/>
        <v>9</v>
      </c>
      <c r="H25" s="6"/>
      <c r="I25" s="15">
        <f ca="1" t="shared" si="18"/>
        <v>28</v>
      </c>
      <c r="J25" s="16">
        <f ca="1" t="shared" si="19"/>
        <v>14</v>
      </c>
      <c r="K25" s="5">
        <f ca="1" t="shared" si="20"/>
        <v>4</v>
      </c>
      <c r="M25" s="15">
        <f ca="1" t="shared" si="21"/>
        <v>28</v>
      </c>
      <c r="N25" s="16">
        <f ca="1" t="shared" si="22"/>
        <v>2</v>
      </c>
      <c r="O25" s="5">
        <f ca="1" t="shared" si="23"/>
        <v>1</v>
      </c>
      <c r="Q25" s="15">
        <f ca="1" t="shared" si="24"/>
        <v>28</v>
      </c>
      <c r="R25" s="16">
        <f ca="1" t="shared" si="25"/>
        <v>0</v>
      </c>
      <c r="S25" s="5">
        <f ca="1" t="shared" si="26"/>
        <v>0</v>
      </c>
      <c r="U25" s="15">
        <f ca="1" t="shared" si="27"/>
        <v>28</v>
      </c>
      <c r="V25" s="16">
        <f ca="1" t="shared" si="28"/>
        <v>19</v>
      </c>
      <c r="W25" s="5">
        <f ca="1" t="shared" si="29"/>
        <v>6</v>
      </c>
      <c r="Y25" s="15">
        <f ca="1" t="shared" si="30"/>
        <v>28</v>
      </c>
      <c r="Z25" s="16">
        <f ca="1" t="shared" si="31"/>
        <v>48</v>
      </c>
      <c r="AA25" s="5">
        <f ca="1" t="shared" si="32"/>
        <v>7</v>
      </c>
    </row>
    <row r="26" spans="1:27" ht="12.75">
      <c r="A26" s="15">
        <f ca="1" t="shared" si="12"/>
        <v>26</v>
      </c>
      <c r="B26" s="16">
        <f ca="1" t="shared" si="13"/>
        <v>9</v>
      </c>
      <c r="C26" s="5">
        <f ca="1" t="shared" si="14"/>
        <v>5</v>
      </c>
      <c r="E26" s="15">
        <f ca="1" t="shared" si="15"/>
        <v>26</v>
      </c>
      <c r="F26" s="16">
        <f ca="1" t="shared" si="16"/>
        <v>33</v>
      </c>
      <c r="G26" s="5">
        <f ca="1" t="shared" si="17"/>
        <v>13</v>
      </c>
      <c r="H26" s="6"/>
      <c r="I26" s="15">
        <f ca="1" t="shared" si="18"/>
        <v>26</v>
      </c>
      <c r="J26" s="16">
        <f ca="1" t="shared" si="19"/>
        <v>18</v>
      </c>
      <c r="K26" s="5">
        <f ca="1" t="shared" si="20"/>
        <v>15</v>
      </c>
      <c r="M26" s="15">
        <f ca="1" t="shared" si="21"/>
        <v>26</v>
      </c>
      <c r="N26" s="16">
        <f ca="1" t="shared" si="22"/>
        <v>5</v>
      </c>
      <c r="O26" s="5">
        <f ca="1" t="shared" si="23"/>
        <v>4</v>
      </c>
      <c r="Q26" s="15">
        <f ca="1" t="shared" si="24"/>
        <v>26</v>
      </c>
      <c r="R26" s="16">
        <f ca="1" t="shared" si="25"/>
        <v>3</v>
      </c>
      <c r="S26" s="5">
        <f ca="1" t="shared" si="26"/>
        <v>11</v>
      </c>
      <c r="U26" s="15">
        <f ca="1" t="shared" si="27"/>
        <v>26</v>
      </c>
      <c r="V26" s="16">
        <f ca="1" t="shared" si="28"/>
        <v>13</v>
      </c>
      <c r="W26" s="5">
        <f ca="1" t="shared" si="29"/>
        <v>4</v>
      </c>
      <c r="Y26" s="15">
        <f ca="1" t="shared" si="30"/>
        <v>26</v>
      </c>
      <c r="Z26" s="16">
        <f ca="1" t="shared" si="31"/>
        <v>7</v>
      </c>
      <c r="AA26" s="5">
        <f ca="1" t="shared" si="32"/>
        <v>10</v>
      </c>
    </row>
    <row r="27" spans="1:27" ht="12.75">
      <c r="A27" s="15">
        <f ca="1" t="shared" si="12"/>
        <v>23</v>
      </c>
      <c r="B27" s="16">
        <f ca="1" t="shared" si="13"/>
        <v>26</v>
      </c>
      <c r="C27" s="5">
        <f ca="1" t="shared" si="14"/>
        <v>11</v>
      </c>
      <c r="E27" s="15">
        <f ca="1" t="shared" si="15"/>
        <v>23</v>
      </c>
      <c r="F27" s="16">
        <f ca="1" t="shared" si="16"/>
        <v>11</v>
      </c>
      <c r="G27" s="5">
        <f ca="1" t="shared" si="17"/>
        <v>8</v>
      </c>
      <c r="H27" s="6"/>
      <c r="I27" s="15">
        <f ca="1" t="shared" si="18"/>
        <v>23</v>
      </c>
      <c r="J27" s="16">
        <f ca="1" t="shared" si="19"/>
        <v>14</v>
      </c>
      <c r="K27" s="5">
        <f ca="1" t="shared" si="20"/>
        <v>13</v>
      </c>
      <c r="M27" s="15">
        <f ca="1" t="shared" si="21"/>
        <v>23</v>
      </c>
      <c r="N27" s="16">
        <f ca="1" t="shared" si="22"/>
        <v>15</v>
      </c>
      <c r="O27" s="5">
        <f ca="1" t="shared" si="23"/>
        <v>7</v>
      </c>
      <c r="Q27" s="15">
        <f ca="1" t="shared" si="24"/>
        <v>23</v>
      </c>
      <c r="R27" s="16">
        <f ca="1" t="shared" si="25"/>
        <v>13</v>
      </c>
      <c r="S27" s="5">
        <f ca="1" t="shared" si="26"/>
        <v>8</v>
      </c>
      <c r="U27" s="15">
        <f ca="1" t="shared" si="27"/>
        <v>23</v>
      </c>
      <c r="V27" s="16">
        <f ca="1" t="shared" si="28"/>
        <v>2</v>
      </c>
      <c r="W27" s="5">
        <f ca="1" t="shared" si="29"/>
        <v>11</v>
      </c>
      <c r="Y27" s="15">
        <f ca="1" t="shared" si="30"/>
        <v>23</v>
      </c>
      <c r="Z27" s="16">
        <f ca="1" t="shared" si="31"/>
        <v>18</v>
      </c>
      <c r="AA27" s="5">
        <f ca="1" t="shared" si="32"/>
        <v>11</v>
      </c>
    </row>
    <row r="28" spans="1:27" ht="12.75">
      <c r="A28" s="15">
        <f ca="1" t="shared" si="12"/>
        <v>21</v>
      </c>
      <c r="B28" s="16">
        <f ca="1" t="shared" si="13"/>
        <v>3</v>
      </c>
      <c r="C28" s="5">
        <f ca="1" t="shared" si="14"/>
        <v>2</v>
      </c>
      <c r="E28" s="15">
        <f ca="1" t="shared" si="15"/>
        <v>21</v>
      </c>
      <c r="F28" s="16">
        <f ca="1" t="shared" si="16"/>
        <v>9</v>
      </c>
      <c r="G28" s="5">
        <f ca="1" t="shared" si="17"/>
        <v>6</v>
      </c>
      <c r="H28" s="6"/>
      <c r="I28" s="15">
        <f ca="1" t="shared" si="18"/>
        <v>21</v>
      </c>
      <c r="J28" s="16">
        <f ca="1" t="shared" si="19"/>
        <v>19</v>
      </c>
      <c r="K28" s="5">
        <f ca="1" t="shared" si="20"/>
        <v>5</v>
      </c>
      <c r="M28" s="15">
        <f ca="1" t="shared" si="21"/>
        <v>21</v>
      </c>
      <c r="N28" s="16">
        <f ca="1" t="shared" si="22"/>
        <v>28</v>
      </c>
      <c r="O28" s="5">
        <f ca="1" t="shared" si="23"/>
        <v>34</v>
      </c>
      <c r="Q28" s="15">
        <f ca="1" t="shared" si="24"/>
        <v>21</v>
      </c>
      <c r="R28" s="16">
        <f ca="1" t="shared" si="25"/>
        <v>9</v>
      </c>
      <c r="S28" s="5">
        <f ca="1" t="shared" si="26"/>
        <v>21</v>
      </c>
      <c r="U28" s="15">
        <f ca="1" t="shared" si="27"/>
        <v>21</v>
      </c>
      <c r="V28" s="16">
        <f ca="1" t="shared" si="28"/>
        <v>13</v>
      </c>
      <c r="W28" s="5">
        <f ca="1" t="shared" si="29"/>
        <v>15</v>
      </c>
      <c r="Y28" s="15">
        <f ca="1" t="shared" si="30"/>
        <v>21</v>
      </c>
      <c r="Z28" s="16">
        <f ca="1" t="shared" si="31"/>
        <v>3</v>
      </c>
      <c r="AA28" s="5">
        <f ca="1" t="shared" si="32"/>
        <v>1</v>
      </c>
    </row>
    <row r="29" spans="1:27" ht="13.5" thickBot="1">
      <c r="A29" s="17">
        <f ca="1" t="shared" si="12"/>
        <v>25</v>
      </c>
      <c r="B29" s="18">
        <f ca="1" t="shared" si="13"/>
        <v>1</v>
      </c>
      <c r="C29" s="7">
        <f ca="1" t="shared" si="14"/>
        <v>2</v>
      </c>
      <c r="E29" s="17">
        <f ca="1" t="shared" si="15"/>
        <v>25</v>
      </c>
      <c r="F29" s="18">
        <f ca="1" t="shared" si="16"/>
        <v>7</v>
      </c>
      <c r="G29" s="7">
        <f ca="1" t="shared" si="17"/>
        <v>8</v>
      </c>
      <c r="H29" s="6"/>
      <c r="I29" s="17">
        <f ca="1" t="shared" si="18"/>
        <v>25</v>
      </c>
      <c r="J29" s="18">
        <f ca="1" t="shared" si="19"/>
        <v>11</v>
      </c>
      <c r="K29" s="7">
        <f ca="1" t="shared" si="20"/>
        <v>3</v>
      </c>
      <c r="M29" s="17">
        <f ca="1" t="shared" si="21"/>
        <v>25</v>
      </c>
      <c r="N29" s="18">
        <f ca="1" t="shared" si="22"/>
        <v>27</v>
      </c>
      <c r="O29" s="7">
        <f ca="1" t="shared" si="23"/>
        <v>24</v>
      </c>
      <c r="Q29" s="17">
        <f ca="1" t="shared" si="24"/>
        <v>25</v>
      </c>
      <c r="R29" s="18">
        <f ca="1" t="shared" si="25"/>
        <v>8</v>
      </c>
      <c r="S29" s="7">
        <f ca="1" t="shared" si="26"/>
        <v>27</v>
      </c>
      <c r="U29" s="17">
        <f ca="1" t="shared" si="27"/>
        <v>25</v>
      </c>
      <c r="V29" s="18">
        <f ca="1" t="shared" si="28"/>
        <v>11</v>
      </c>
      <c r="W29" s="7">
        <f ca="1" t="shared" si="29"/>
        <v>13</v>
      </c>
      <c r="Y29" s="17">
        <f ca="1" t="shared" si="30"/>
        <v>25</v>
      </c>
      <c r="Z29" s="18">
        <f ca="1" t="shared" si="31"/>
        <v>7</v>
      </c>
      <c r="AA29" s="7">
        <f ca="1" t="shared" si="32"/>
        <v>3</v>
      </c>
    </row>
    <row r="30" spans="5:25" ht="14.25" thickBot="1" thickTop="1">
      <c r="E30" s="2"/>
      <c r="H30" s="6"/>
      <c r="I30" s="2"/>
      <c r="M30" s="2"/>
      <c r="Q30" s="2"/>
      <c r="U30" s="2"/>
      <c r="Y30" s="2"/>
    </row>
    <row r="31" spans="1:27" s="25" customFormat="1" ht="14.25" thickBot="1" thickTop="1">
      <c r="A31" s="22" t="s">
        <v>7</v>
      </c>
      <c r="B31" s="23"/>
      <c r="C31" s="24"/>
      <c r="E31" s="22" t="s">
        <v>7</v>
      </c>
      <c r="F31" s="23"/>
      <c r="G31" s="24"/>
      <c r="I31" s="22" t="s">
        <v>7</v>
      </c>
      <c r="J31" s="23"/>
      <c r="K31" s="24"/>
      <c r="M31" s="22" t="s">
        <v>7</v>
      </c>
      <c r="N31" s="23"/>
      <c r="O31" s="24"/>
      <c r="Q31" s="22" t="s">
        <v>7</v>
      </c>
      <c r="R31" s="23"/>
      <c r="S31" s="24"/>
      <c r="U31" s="22" t="s">
        <v>7</v>
      </c>
      <c r="V31" s="23"/>
      <c r="W31" s="24"/>
      <c r="Y31" s="22" t="s">
        <v>7</v>
      </c>
      <c r="Z31" s="23"/>
      <c r="AA31" s="24"/>
    </row>
    <row r="32" spans="1:27" ht="14.25" thickBot="1" thickTop="1">
      <c r="A32" s="3" t="s">
        <v>8</v>
      </c>
      <c r="B32" s="11">
        <f ca="1">INDIRECT(ADDRESS(enemy_guns_col_start+INT(COLUMN(B32)/4),4,1,1))</f>
        <v>21</v>
      </c>
      <c r="C32" s="13" t="str">
        <f>$C$3</f>
        <v>синий</v>
      </c>
      <c r="E32" s="3" t="s">
        <v>8</v>
      </c>
      <c r="F32" s="11">
        <f ca="1">INDIRECT(ADDRESS(enemy_guns_col_start+INT(COLUMN(F32)/4),4,1,1))</f>
        <v>22</v>
      </c>
      <c r="G32" s="13" t="str">
        <f>$C$3</f>
        <v>синий</v>
      </c>
      <c r="H32" s="6"/>
      <c r="I32" s="3" t="s">
        <v>8</v>
      </c>
      <c r="J32" s="11">
        <f ca="1">INDIRECT(ADDRESS(enemy_guns_col_start+INT(COLUMN(J32)/4),4,1,1))</f>
        <v>23</v>
      </c>
      <c r="K32" s="13" t="str">
        <f>$C$3</f>
        <v>синий</v>
      </c>
      <c r="M32" s="3" t="s">
        <v>8</v>
      </c>
      <c r="N32" s="11">
        <f ca="1">INDIRECT(ADDRESS(enemy_guns_col_start+INT(COLUMN(N32)/4),4,1,1))</f>
        <v>25</v>
      </c>
      <c r="O32" s="13" t="str">
        <f>$C$3</f>
        <v>синий</v>
      </c>
      <c r="Q32" s="3" t="s">
        <v>8</v>
      </c>
      <c r="R32" s="11">
        <f ca="1">INDIRECT(ADDRESS(enemy_guns_col_start+INT(COLUMN(R32)/4),4,1,1))</f>
        <v>26</v>
      </c>
      <c r="S32" s="13" t="str">
        <f>$C$3</f>
        <v>синий</v>
      </c>
      <c r="U32" s="3" t="s">
        <v>8</v>
      </c>
      <c r="V32" s="11">
        <f ca="1">INDIRECT(ADDRESS(enemy_guns_col_start+INT(COLUMN(V32)/4),4,1,1))</f>
        <v>28</v>
      </c>
      <c r="W32" s="13" t="str">
        <f>$C$3</f>
        <v>синий</v>
      </c>
      <c r="Y32" s="3" t="s">
        <v>8</v>
      </c>
      <c r="Z32" s="11">
        <f ca="1">INDIRECT(ADDRESS(enemy_guns_col_start+INT(COLUMN(Z32)/4),4,1,1))</f>
        <v>30</v>
      </c>
      <c r="AA32" s="13" t="str">
        <f>$C$3</f>
        <v>синий</v>
      </c>
    </row>
    <row r="33" spans="1:27" ht="14.25" thickBot="1" thickTop="1">
      <c r="A33" s="19" t="s">
        <v>17</v>
      </c>
      <c r="B33" s="20">
        <f>SUM(B35:B41)</f>
        <v>89</v>
      </c>
      <c r="C33" s="12">
        <f>SUM(C35:C41)</f>
        <v>71</v>
      </c>
      <c r="E33" s="19" t="s">
        <v>17</v>
      </c>
      <c r="F33" s="20">
        <f>SUM(F35:F41)</f>
        <v>87</v>
      </c>
      <c r="G33" s="12">
        <f>SUM(G35:G41)</f>
        <v>76</v>
      </c>
      <c r="H33" s="6"/>
      <c r="I33" s="19" t="s">
        <v>17</v>
      </c>
      <c r="J33" s="20">
        <f>SUM(J35:J41)</f>
        <v>80</v>
      </c>
      <c r="K33" s="12">
        <f>SUM(K35:K41)</f>
        <v>72</v>
      </c>
      <c r="M33" s="19" t="s">
        <v>17</v>
      </c>
      <c r="N33" s="20">
        <f>SUM(N35:N41)</f>
        <v>66</v>
      </c>
      <c r="O33" s="12">
        <f>SUM(O35:O41)</f>
        <v>98</v>
      </c>
      <c r="Q33" s="19" t="s">
        <v>17</v>
      </c>
      <c r="R33" s="20">
        <f>SUM(R35:R41)</f>
        <v>56</v>
      </c>
      <c r="S33" s="12">
        <f>SUM(S35:S41)</f>
        <v>65</v>
      </c>
      <c r="U33" s="19" t="s">
        <v>17</v>
      </c>
      <c r="V33" s="20">
        <f>SUM(V35:V41)</f>
        <v>110</v>
      </c>
      <c r="W33" s="12">
        <f>SUM(W35:W41)</f>
        <v>64</v>
      </c>
      <c r="Y33" s="19" t="s">
        <v>17</v>
      </c>
      <c r="Z33" s="20">
        <f>SUM(Z35:Z41)</f>
        <v>121</v>
      </c>
      <c r="AA33" s="12">
        <f>SUM(AA35:AA41)</f>
        <v>56</v>
      </c>
    </row>
    <row r="34" spans="1:27" ht="14.25" thickBot="1" thickTop="1">
      <c r="A34" s="14" t="s">
        <v>0</v>
      </c>
      <c r="B34" s="3" t="s">
        <v>1</v>
      </c>
      <c r="C34" s="4" t="s">
        <v>2</v>
      </c>
      <c r="E34" s="14" t="s">
        <v>0</v>
      </c>
      <c r="F34" s="3" t="s">
        <v>1</v>
      </c>
      <c r="G34" s="4" t="s">
        <v>2</v>
      </c>
      <c r="H34" s="6"/>
      <c r="I34" s="14" t="s">
        <v>0</v>
      </c>
      <c r="J34" s="3" t="s">
        <v>1</v>
      </c>
      <c r="K34" s="4" t="s">
        <v>2</v>
      </c>
      <c r="M34" s="14" t="s">
        <v>0</v>
      </c>
      <c r="N34" s="3" t="s">
        <v>1</v>
      </c>
      <c r="O34" s="4" t="s">
        <v>2</v>
      </c>
      <c r="Q34" s="14" t="s">
        <v>0</v>
      </c>
      <c r="R34" s="3" t="s">
        <v>1</v>
      </c>
      <c r="S34" s="4" t="s">
        <v>2</v>
      </c>
      <c r="U34" s="14" t="s">
        <v>0</v>
      </c>
      <c r="V34" s="3" t="s">
        <v>1</v>
      </c>
      <c r="W34" s="4" t="s">
        <v>2</v>
      </c>
      <c r="Y34" s="14" t="s">
        <v>0</v>
      </c>
      <c r="Z34" s="3" t="s">
        <v>1</v>
      </c>
      <c r="AA34" s="4" t="s">
        <v>2</v>
      </c>
    </row>
    <row r="35" spans="1:27" ht="13.5" thickTop="1">
      <c r="A35" s="15">
        <f ca="1" t="shared" si="33" ref="A35:A41">INDIRECT(ADDRESS(our_guns_row,(ROW(A35)-ROW($A$35))*cols_per_our_player+5,1,1))</f>
        <v>28</v>
      </c>
      <c r="B35" s="21">
        <f ca="1" t="shared" si="34" ref="B35:B41">INDIRECT(ADDRESS(enemy_guns_col_start+INT(COLUMN(B35)/4),(ROW(B35)-ROW($B$35))*cols_per_our_player+6,1,1))</f>
        <v>5</v>
      </c>
      <c r="C35" s="8">
        <f ca="1" t="shared" si="35" ref="C35:C41">INDIRECT(ADDRESS(enemy_guns_col_start+INT(COLUMN(C35)/4),(ROW(C35)-ROW($B$35))*cols_per_our_player+5,1,1))</f>
        <v>5</v>
      </c>
      <c r="E35" s="15">
        <f ca="1" t="shared" si="36" ref="E35:E41">INDIRECT(ADDRESS(our_guns_row,(ROW(E35)-ROW($A$35))*cols_per_our_player+5,1,1))</f>
        <v>28</v>
      </c>
      <c r="F35" s="21">
        <f ca="1" t="shared" si="37" ref="F35:F41">INDIRECT(ADDRESS(enemy_guns_col_start+INT(COLUMN(F35)/4),(ROW(F35)-ROW($B$35))*cols_per_our_player+6,1,1))</f>
        <v>10</v>
      </c>
      <c r="G35" s="8">
        <f ca="1" t="shared" si="38" ref="G35:G41">INDIRECT(ADDRESS(enemy_guns_col_start+INT(COLUMN(G35)/4),(ROW(G35)-ROW($B$35))*cols_per_our_player+5,1,1))</f>
        <v>12</v>
      </c>
      <c r="H35" s="6"/>
      <c r="I35" s="15">
        <f ca="1" t="shared" si="39" ref="I35:I41">INDIRECT(ADDRESS(our_guns_row,(ROW(I35)-ROW($A$35))*cols_per_our_player+5,1,1))</f>
        <v>28</v>
      </c>
      <c r="J35" s="21">
        <f ca="1" t="shared" si="40" ref="J35:J41">INDIRECT(ADDRESS(enemy_guns_col_start+INT(COLUMN(J35)/4),(ROW(J35)-ROW($B$35))*cols_per_our_player+6,1,1))</f>
        <v>12</v>
      </c>
      <c r="K35" s="8">
        <f ca="1" t="shared" si="41" ref="K35:K41">INDIRECT(ADDRESS(enemy_guns_col_start+INT(COLUMN(K35)/4),(ROW(K35)-ROW($B$35))*cols_per_our_player+5,1,1))</f>
        <v>10</v>
      </c>
      <c r="M35" s="15">
        <f ca="1" t="shared" si="42" ref="M35:M41">INDIRECT(ADDRESS(our_guns_row,(ROW(M35)-ROW($A$35))*cols_per_our_player+5,1,1))</f>
        <v>28</v>
      </c>
      <c r="N35" s="21">
        <f ca="1" t="shared" si="43" ref="N35:N41">INDIRECT(ADDRESS(enemy_guns_col_start+INT(COLUMN(N35)/4),(ROW(N35)-ROW($B$35))*cols_per_our_player+6,1,1))</f>
        <v>14</v>
      </c>
      <c r="O35" s="8">
        <f ca="1" t="shared" si="44" ref="O35:O41">INDIRECT(ADDRESS(enemy_guns_col_start+INT(COLUMN(O35)/4),(ROW(O35)-ROW($B$35))*cols_per_our_player+5,1,1))</f>
        <v>10</v>
      </c>
      <c r="Q35" s="15">
        <f ca="1" t="shared" si="45" ref="Q35:Q41">INDIRECT(ADDRESS(our_guns_row,(ROW(Q35)-ROW($A$35))*cols_per_our_player+5,1,1))</f>
        <v>28</v>
      </c>
      <c r="R35" s="21">
        <f ca="1" t="shared" si="46" ref="R35:R41">INDIRECT(ADDRESS(enemy_guns_col_start+INT(COLUMN(R35)/4),(ROW(R35)-ROW($B$35))*cols_per_our_player+6,1,1))</f>
        <v>14</v>
      </c>
      <c r="S35" s="8">
        <f ca="1" t="shared" si="47" ref="S35:S41">INDIRECT(ADDRESS(enemy_guns_col_start+INT(COLUMN(S35)/4),(ROW(S35)-ROW($B$35))*cols_per_our_player+5,1,1))</f>
        <v>9</v>
      </c>
      <c r="U35" s="15">
        <f ca="1" t="shared" si="48" ref="U35:U41">INDIRECT(ADDRESS(our_guns_row,(ROW(U35)-ROW($A$35))*cols_per_our_player+5,1,1))</f>
        <v>28</v>
      </c>
      <c r="V35" s="21">
        <f ca="1" t="shared" si="49" ref="V35:V41">INDIRECT(ADDRESS(enemy_guns_col_start+INT(COLUMN(V35)/4),(ROW(V35)-ROW($B$35))*cols_per_our_player+6,1,1))</f>
        <v>2</v>
      </c>
      <c r="W35" s="8">
        <f ca="1" t="shared" si="50" ref="W35:W41">INDIRECT(ADDRESS(enemy_guns_col_start+INT(COLUMN(W35)/4),(ROW(W35)-ROW($B$35))*cols_per_our_player+5,1,1))</f>
        <v>7</v>
      </c>
      <c r="Y35" s="15">
        <f ca="1" t="shared" si="51" ref="Y35:Y41">INDIRECT(ADDRESS(our_guns_row,(ROW(Y35)-ROW($A$35))*cols_per_our_player+5,1,1))</f>
        <v>28</v>
      </c>
      <c r="Z35" s="21">
        <f ca="1" t="shared" si="52" ref="Z35:Z41">INDIRECT(ADDRESS(enemy_guns_col_start+INT(COLUMN(Z35)/4),(ROW(Z35)-ROW($B$35))*cols_per_our_player+6,1,1))</f>
        <v>18</v>
      </c>
      <c r="AA35" s="8">
        <f ca="1" t="shared" si="53" ref="AA35:AA41">INDIRECT(ADDRESS(enemy_guns_col_start+INT(COLUMN(AA35)/4),(ROW(AA35)-ROW($B$35))*cols_per_our_player+5,1,1))</f>
        <v>7</v>
      </c>
    </row>
    <row r="36" spans="1:27" ht="12.75">
      <c r="A36" s="15">
        <f ca="1" t="shared" si="33"/>
        <v>22</v>
      </c>
      <c r="B36" s="16">
        <f ca="1" t="shared" si="34"/>
        <v>18</v>
      </c>
      <c r="C36" s="5">
        <f ca="1" t="shared" si="35"/>
        <v>19</v>
      </c>
      <c r="E36" s="15">
        <f ca="1" t="shared" si="36"/>
        <v>22</v>
      </c>
      <c r="F36" s="16">
        <f ca="1" t="shared" si="37"/>
        <v>6</v>
      </c>
      <c r="G36" s="5">
        <f ca="1" t="shared" si="38"/>
        <v>13</v>
      </c>
      <c r="H36" s="6"/>
      <c r="I36" s="15">
        <f ca="1" t="shared" si="39"/>
        <v>22</v>
      </c>
      <c r="J36" s="16">
        <f ca="1" t="shared" si="40"/>
        <v>9</v>
      </c>
      <c r="K36" s="5">
        <f ca="1" t="shared" si="41"/>
        <v>15</v>
      </c>
      <c r="M36" s="15">
        <f ca="1" t="shared" si="42"/>
        <v>22</v>
      </c>
      <c r="N36" s="16">
        <f ca="1" t="shared" si="43"/>
        <v>2</v>
      </c>
      <c r="O36" s="5">
        <f ca="1" t="shared" si="44"/>
        <v>3</v>
      </c>
      <c r="Q36" s="15">
        <f ca="1" t="shared" si="45"/>
        <v>22</v>
      </c>
      <c r="R36" s="16">
        <f ca="1" t="shared" si="46"/>
        <v>6</v>
      </c>
      <c r="S36" s="5">
        <f ca="1" t="shared" si="47"/>
        <v>7</v>
      </c>
      <c r="U36" s="15">
        <f ca="1" t="shared" si="48"/>
        <v>22</v>
      </c>
      <c r="V36" s="16">
        <f ca="1" t="shared" si="49"/>
        <v>27</v>
      </c>
      <c r="W36" s="5">
        <f ca="1" t="shared" si="50"/>
        <v>22</v>
      </c>
      <c r="Y36" s="15">
        <f ca="1" t="shared" si="51"/>
        <v>22</v>
      </c>
      <c r="Z36" s="16">
        <f ca="1" t="shared" si="52"/>
        <v>8</v>
      </c>
      <c r="AA36" s="5">
        <f ca="1" t="shared" si="53"/>
        <v>9</v>
      </c>
    </row>
    <row r="37" spans="1:27" ht="12.75">
      <c r="A37" s="15">
        <f ca="1" t="shared" si="33"/>
        <v>30</v>
      </c>
      <c r="B37" s="16">
        <f ca="1" t="shared" si="34"/>
        <v>23</v>
      </c>
      <c r="C37" s="5">
        <f ca="1" t="shared" si="35"/>
        <v>21</v>
      </c>
      <c r="E37" s="15">
        <f ca="1" t="shared" si="36"/>
        <v>30</v>
      </c>
      <c r="F37" s="16">
        <f ca="1" t="shared" si="37"/>
        <v>14</v>
      </c>
      <c r="G37" s="5">
        <f ca="1" t="shared" si="38"/>
        <v>12</v>
      </c>
      <c r="H37" s="6"/>
      <c r="I37" s="15">
        <f ca="1" t="shared" si="39"/>
        <v>30</v>
      </c>
      <c r="J37" s="16">
        <f ca="1" t="shared" si="40"/>
        <v>15</v>
      </c>
      <c r="K37" s="5">
        <f ca="1" t="shared" si="41"/>
        <v>15</v>
      </c>
      <c r="M37" s="15">
        <f ca="1" t="shared" si="42"/>
        <v>30</v>
      </c>
      <c r="N37" s="16">
        <f ca="1" t="shared" si="43"/>
        <v>0</v>
      </c>
      <c r="O37" s="5">
        <f ca="1" t="shared" si="44"/>
        <v>0</v>
      </c>
      <c r="Q37" s="15">
        <f ca="1" t="shared" si="45"/>
        <v>30</v>
      </c>
      <c r="R37" s="16">
        <f ca="1" t="shared" si="46"/>
        <v>9</v>
      </c>
      <c r="S37" s="5">
        <f ca="1" t="shared" si="47"/>
        <v>2</v>
      </c>
      <c r="U37" s="15">
        <f ca="1" t="shared" si="48"/>
        <v>30</v>
      </c>
      <c r="V37" s="16">
        <f ca="1" t="shared" si="49"/>
        <v>33</v>
      </c>
      <c r="W37" s="5">
        <f ca="1" t="shared" si="50"/>
        <v>11</v>
      </c>
      <c r="Y37" s="15">
        <f ca="1" t="shared" si="51"/>
        <v>30</v>
      </c>
      <c r="Z37" s="16">
        <f ca="1" t="shared" si="52"/>
        <v>12</v>
      </c>
      <c r="AA37" s="5">
        <f ca="1" t="shared" si="53"/>
        <v>3</v>
      </c>
    </row>
    <row r="38" spans="1:27" ht="12.75">
      <c r="A38" s="15">
        <f ca="1" t="shared" si="33"/>
        <v>25</v>
      </c>
      <c r="B38" s="16">
        <f ca="1" t="shared" si="34"/>
        <v>5</v>
      </c>
      <c r="C38" s="5">
        <f ca="1" t="shared" si="35"/>
        <v>3</v>
      </c>
      <c r="E38" s="15">
        <f ca="1" t="shared" si="36"/>
        <v>25</v>
      </c>
      <c r="F38" s="16">
        <f ca="1" t="shared" si="37"/>
        <v>28</v>
      </c>
      <c r="G38" s="5">
        <f ca="1" t="shared" si="38"/>
        <v>28</v>
      </c>
      <c r="H38" s="6"/>
      <c r="I38" s="15">
        <f ca="1" t="shared" si="39"/>
        <v>25</v>
      </c>
      <c r="J38" s="16">
        <f ca="1" t="shared" si="40"/>
        <v>26</v>
      </c>
      <c r="K38" s="5">
        <f ca="1" t="shared" si="41"/>
        <v>17</v>
      </c>
      <c r="M38" s="15">
        <f ca="1" t="shared" si="42"/>
        <v>25</v>
      </c>
      <c r="N38" s="16">
        <f ca="1" t="shared" si="43"/>
        <v>3</v>
      </c>
      <c r="O38" s="5">
        <f ca="1" t="shared" si="44"/>
        <v>6</v>
      </c>
      <c r="Q38" s="15">
        <f ca="1" t="shared" si="45"/>
        <v>25</v>
      </c>
      <c r="R38" s="16">
        <f ca="1" t="shared" si="46"/>
        <v>8</v>
      </c>
      <c r="S38" s="5">
        <f ca="1" t="shared" si="47"/>
        <v>13</v>
      </c>
      <c r="U38" s="15">
        <f ca="1" t="shared" si="48"/>
        <v>25</v>
      </c>
      <c r="V38" s="16">
        <f ca="1" t="shared" si="49"/>
        <v>3</v>
      </c>
      <c r="W38" s="5">
        <f ca="1" t="shared" si="50"/>
        <v>9</v>
      </c>
      <c r="Y38" s="15">
        <f ca="1" t="shared" si="51"/>
        <v>25</v>
      </c>
      <c r="Z38" s="16">
        <f ca="1" t="shared" si="52"/>
        <v>11</v>
      </c>
      <c r="AA38" s="5">
        <f ca="1" t="shared" si="53"/>
        <v>3</v>
      </c>
    </row>
    <row r="39" spans="1:27" ht="12.75">
      <c r="A39" s="15">
        <f ca="1" t="shared" si="33"/>
        <v>21</v>
      </c>
      <c r="B39" s="16">
        <f ca="1" t="shared" si="34"/>
        <v>34</v>
      </c>
      <c r="C39" s="5">
        <f ca="1" t="shared" si="35"/>
        <v>18</v>
      </c>
      <c r="E39" s="15">
        <f ca="1" t="shared" si="36"/>
        <v>21</v>
      </c>
      <c r="F39" s="16">
        <f ca="1" t="shared" si="37"/>
        <v>3</v>
      </c>
      <c r="G39" s="5">
        <f ca="1" t="shared" si="38"/>
        <v>6</v>
      </c>
      <c r="H39" s="6"/>
      <c r="I39" s="15">
        <f ca="1" t="shared" si="39"/>
        <v>21</v>
      </c>
      <c r="J39" s="16">
        <f ca="1" t="shared" si="40"/>
        <v>8</v>
      </c>
      <c r="K39" s="5">
        <f ca="1" t="shared" si="41"/>
        <v>4</v>
      </c>
      <c r="M39" s="15">
        <f ca="1" t="shared" si="42"/>
        <v>21</v>
      </c>
      <c r="N39" s="16">
        <f ca="1" t="shared" si="43"/>
        <v>2</v>
      </c>
      <c r="O39" s="5">
        <f ca="1" t="shared" si="44"/>
        <v>4</v>
      </c>
      <c r="Q39" s="15">
        <f ca="1" t="shared" si="45"/>
        <v>21</v>
      </c>
      <c r="R39" s="16">
        <f ca="1" t="shared" si="46"/>
        <v>3</v>
      </c>
      <c r="S39" s="5">
        <f ca="1" t="shared" si="47"/>
        <v>5</v>
      </c>
      <c r="U39" s="15">
        <f ca="1" t="shared" si="48"/>
        <v>21</v>
      </c>
      <c r="V39" s="16">
        <f ca="1" t="shared" si="49"/>
        <v>42</v>
      </c>
      <c r="W39" s="5">
        <f ca="1" t="shared" si="50"/>
        <v>10</v>
      </c>
      <c r="Y39" s="15">
        <f ca="1" t="shared" si="51"/>
        <v>21</v>
      </c>
      <c r="Z39" s="16">
        <f ca="1" t="shared" si="52"/>
        <v>12</v>
      </c>
      <c r="AA39" s="5">
        <f ca="1" t="shared" si="53"/>
        <v>2</v>
      </c>
    </row>
    <row r="40" spans="1:27" ht="12.75">
      <c r="A40" s="15">
        <f ca="1" t="shared" si="33"/>
        <v>29</v>
      </c>
      <c r="B40" s="16">
        <f ca="1" t="shared" si="34"/>
        <v>1</v>
      </c>
      <c r="C40" s="5">
        <f ca="1" t="shared" si="35"/>
        <v>1</v>
      </c>
      <c r="E40" s="15">
        <f ca="1" t="shared" si="36"/>
        <v>29</v>
      </c>
      <c r="F40" s="16">
        <f ca="1" t="shared" si="37"/>
        <v>17</v>
      </c>
      <c r="G40" s="5">
        <f ca="1" t="shared" si="38"/>
        <v>4</v>
      </c>
      <c r="H40" s="6"/>
      <c r="I40" s="15">
        <f ca="1" t="shared" si="39"/>
        <v>29</v>
      </c>
      <c r="J40" s="16">
        <f ca="1" t="shared" si="40"/>
        <v>4</v>
      </c>
      <c r="K40" s="5">
        <f ca="1" t="shared" si="41"/>
        <v>2</v>
      </c>
      <c r="M40" s="15">
        <f ca="1" t="shared" si="42"/>
        <v>29</v>
      </c>
      <c r="N40" s="16">
        <f ca="1" t="shared" si="43"/>
        <v>20</v>
      </c>
      <c r="O40" s="5">
        <f ca="1" t="shared" si="44"/>
        <v>43</v>
      </c>
      <c r="Q40" s="15">
        <f ca="1" t="shared" si="45"/>
        <v>29</v>
      </c>
      <c r="R40" s="16">
        <f ca="1" t="shared" si="46"/>
        <v>6</v>
      </c>
      <c r="S40" s="5">
        <f ca="1" t="shared" si="47"/>
        <v>14</v>
      </c>
      <c r="U40" s="15">
        <f ca="1" t="shared" si="48"/>
        <v>29</v>
      </c>
      <c r="V40" s="16">
        <f ca="1" t="shared" si="49"/>
        <v>1</v>
      </c>
      <c r="W40" s="5">
        <f ca="1" t="shared" si="50"/>
        <v>2</v>
      </c>
      <c r="Y40" s="15">
        <f ca="1" t="shared" si="51"/>
        <v>29</v>
      </c>
      <c r="Z40" s="16">
        <f ca="1" t="shared" si="52"/>
        <v>39</v>
      </c>
      <c r="AA40" s="5">
        <f ca="1" t="shared" si="53"/>
        <v>15</v>
      </c>
    </row>
    <row r="41" spans="1:27" ht="13.5" thickBot="1">
      <c r="A41" s="17">
        <f ca="1" t="shared" si="33"/>
        <v>26</v>
      </c>
      <c r="B41" s="18">
        <f ca="1" t="shared" si="34"/>
        <v>3</v>
      </c>
      <c r="C41" s="7">
        <f ca="1" t="shared" si="35"/>
        <v>4</v>
      </c>
      <c r="E41" s="17">
        <f ca="1" t="shared" si="36"/>
        <v>26</v>
      </c>
      <c r="F41" s="18">
        <f ca="1" t="shared" si="37"/>
        <v>9</v>
      </c>
      <c r="G41" s="7">
        <f ca="1" t="shared" si="38"/>
        <v>1</v>
      </c>
      <c r="H41" s="6"/>
      <c r="I41" s="17">
        <f ca="1" t="shared" si="39"/>
        <v>26</v>
      </c>
      <c r="J41" s="18">
        <f ca="1" t="shared" si="40"/>
        <v>6</v>
      </c>
      <c r="K41" s="7">
        <f ca="1" t="shared" si="41"/>
        <v>9</v>
      </c>
      <c r="M41" s="17">
        <f ca="1" t="shared" si="42"/>
        <v>26</v>
      </c>
      <c r="N41" s="18">
        <f ca="1" t="shared" si="43"/>
        <v>25</v>
      </c>
      <c r="O41" s="7">
        <f ca="1" t="shared" si="44"/>
        <v>32</v>
      </c>
      <c r="Q41" s="17">
        <f ca="1" t="shared" si="45"/>
        <v>26</v>
      </c>
      <c r="R41" s="18">
        <f ca="1" t="shared" si="46"/>
        <v>10</v>
      </c>
      <c r="S41" s="7">
        <f ca="1" t="shared" si="47"/>
        <v>15</v>
      </c>
      <c r="U41" s="17">
        <f ca="1" t="shared" si="48"/>
        <v>26</v>
      </c>
      <c r="V41" s="18">
        <f ca="1" t="shared" si="49"/>
        <v>2</v>
      </c>
      <c r="W41" s="7">
        <f ca="1" t="shared" si="50"/>
        <v>3</v>
      </c>
      <c r="Y41" s="17">
        <f ca="1" t="shared" si="51"/>
        <v>26</v>
      </c>
      <c r="Z41" s="18">
        <f ca="1" t="shared" si="52"/>
        <v>21</v>
      </c>
      <c r="AA41" s="7">
        <f ca="1" t="shared" si="53"/>
        <v>17</v>
      </c>
    </row>
    <row r="42" ht="13.5" thickTop="1"/>
    <row r="61" spans="1:6" ht="12.75">
      <c r="A61" s="134" t="s">
        <v>18</v>
      </c>
      <c r="B61" s="134"/>
      <c r="C61" s="134"/>
      <c r="D61" s="134"/>
      <c r="E61" s="134"/>
      <c r="F61" s="6">
        <v>7</v>
      </c>
    </row>
    <row r="62" spans="1:6" ht="12.75">
      <c r="A62" s="134" t="s">
        <v>16</v>
      </c>
      <c r="B62" s="134"/>
      <c r="C62" s="134"/>
      <c r="D62" s="134"/>
      <c r="E62" s="134"/>
      <c r="F62" s="6">
        <f>ROW($A$6)</f>
        <v>6</v>
      </c>
    </row>
    <row r="63" spans="1:6" ht="12.75">
      <c r="A63" s="134" t="s">
        <v>15</v>
      </c>
      <c r="B63" s="134"/>
      <c r="C63" s="134"/>
      <c r="D63" s="134"/>
      <c r="E63" s="134"/>
      <c r="F63" s="6">
        <f>ROW($A$3)</f>
        <v>3</v>
      </c>
    </row>
    <row r="64" spans="1:6" ht="12.75">
      <c r="A64" s="134" t="s">
        <v>20</v>
      </c>
      <c r="B64" s="134"/>
      <c r="C64" s="134"/>
      <c r="D64" s="134"/>
      <c r="E64" s="134"/>
      <c r="F64" s="6">
        <f>ROW($A$13)-enemy_guns_col_start</f>
        <v>7</v>
      </c>
    </row>
    <row r="65" spans="1:6" ht="12.75">
      <c r="A65" s="134" t="s">
        <v>22</v>
      </c>
      <c r="B65" s="134"/>
      <c r="C65" s="134"/>
      <c r="D65" s="134"/>
      <c r="E65" s="134"/>
      <c r="F65" s="6">
        <f>ROW($A$19)</f>
        <v>19</v>
      </c>
    </row>
  </sheetData>
  <mergeCells count="54">
    <mergeCell ref="AQ15:AR15"/>
    <mergeCell ref="AT15:AU15"/>
    <mergeCell ref="A64:E64"/>
    <mergeCell ref="A65:E65"/>
    <mergeCell ref="A15:B15"/>
    <mergeCell ref="O15:P15"/>
    <mergeCell ref="R15:S15"/>
    <mergeCell ref="AJ15:AK15"/>
    <mergeCell ref="AM15:AN15"/>
    <mergeCell ref="V15:W15"/>
    <mergeCell ref="AS2:AT2"/>
    <mergeCell ref="AQ13:AR13"/>
    <mergeCell ref="AT13:AU13"/>
    <mergeCell ref="AQ14:AR14"/>
    <mergeCell ref="AT14:AU14"/>
    <mergeCell ref="AL2:AM2"/>
    <mergeCell ref="AJ13:AK13"/>
    <mergeCell ref="AM13:AN13"/>
    <mergeCell ref="AJ14:AK14"/>
    <mergeCell ref="AM14:AN14"/>
    <mergeCell ref="Q2:R2"/>
    <mergeCell ref="O13:P13"/>
    <mergeCell ref="R13:S13"/>
    <mergeCell ref="O14:P14"/>
    <mergeCell ref="R14:S14"/>
    <mergeCell ref="Y15:Z15"/>
    <mergeCell ref="AE2:AF2"/>
    <mergeCell ref="AC13:AD13"/>
    <mergeCell ref="AF13:AG13"/>
    <mergeCell ref="AC14:AD14"/>
    <mergeCell ref="AF14:AG14"/>
    <mergeCell ref="AC15:AD15"/>
    <mergeCell ref="AF15:AG15"/>
    <mergeCell ref="X2:Y2"/>
    <mergeCell ref="V13:W13"/>
    <mergeCell ref="Y13:Z13"/>
    <mergeCell ref="V14:W14"/>
    <mergeCell ref="Y14:Z14"/>
    <mergeCell ref="C2:D2"/>
    <mergeCell ref="A62:E62"/>
    <mergeCell ref="A63:E63"/>
    <mergeCell ref="A61:E61"/>
    <mergeCell ref="A13:B13"/>
    <mergeCell ref="A14:B14"/>
    <mergeCell ref="D13:E13"/>
    <mergeCell ref="D14:E14"/>
    <mergeCell ref="D15:E15"/>
    <mergeCell ref="H15:I15"/>
    <mergeCell ref="K15:L15"/>
    <mergeCell ref="J2:K2"/>
    <mergeCell ref="H13:I13"/>
    <mergeCell ref="K13:L13"/>
    <mergeCell ref="H14:I14"/>
    <mergeCell ref="K14:L14"/>
  </mergeCells>
  <conditionalFormatting sqref="E3 B3 L3 I3 F20 F32 B20 B32 Z3 W3 AG3 AD3 AN3 AK3 AU3 AR3 J20 J32 N20 N32 R20 R32 V20 V32 Z20 Z32 S3 P3">
    <cfRule type="expression" priority="1" dxfId="4" stopIfTrue="1">
      <formula>C3="красный"</formula>
    </cfRule>
    <cfRule type="expression" priority="2" dxfId="1" stopIfTrue="1">
      <formula>C3="синий"</formula>
    </cfRule>
    <cfRule type="expression" priority="3" dxfId="2" stopIfTrue="1">
      <formula>C3="зелёный"</formula>
    </cfRule>
  </conditionalFormatting>
  <conditionalFormatting sqref="A6:A12 AQ6:AQ12 D6:D12 H6:H12 K6:K12 AM6:AM12 AT6:AT12 V6:V12 Y6:Y12 AC6:AC12 AF6:AF12 AJ6:AJ12 O6:O12 R6:R12">
    <cfRule type="expression" priority="4" dxfId="1" stopIfTrue="1">
      <formula>C$3="красный"</formula>
    </cfRule>
    <cfRule type="expression" priority="5" dxfId="0" stopIfTrue="1">
      <formula>C$3="синий"</formula>
    </cfRule>
  </conditionalFormatting>
  <conditionalFormatting sqref="G32 K32 O32 S32 W32 AA32 C20 G20 K20 O20 S20 W20 AA20 AS3 F3 C3 M3 J3 C32 AV3 AA3 X3 AH3 AE3 AO3 AL3 T3 Q3">
    <cfRule type="expression" priority="6" dxfId="0" stopIfTrue="1">
      <formula>C3="красный"</formula>
    </cfRule>
    <cfRule type="expression" priority="7" dxfId="1" stopIfTrue="1">
      <formula>C3="синий"</formula>
    </cfRule>
    <cfRule type="expression" priority="8" dxfId="2" stopIfTrue="1">
      <formula>C3="зелёный"</formula>
    </cfRule>
  </conditionalFormatting>
  <conditionalFormatting sqref="A35:A41 E35:E41 I35:I41 M35:M41 Q35:Q41 U35:U41 Y35:Y41">
    <cfRule type="expression" priority="9" dxfId="1" stopIfTrue="1">
      <formula>$C$3="красный"</formula>
    </cfRule>
    <cfRule type="expression" priority="10" dxfId="0" stopIfTrue="1">
      <formula>$C$3="синий"</formula>
    </cfRule>
  </conditionalFormatting>
  <conditionalFormatting sqref="A23:A29 E23:E29 I23:I29 M23:M29 Q23:Q29 U23:U29 Y23:Y29">
    <cfRule type="expression" priority="11" dxfId="1" stopIfTrue="1">
      <formula>$F$3="красный"</formula>
    </cfRule>
    <cfRule type="expression" priority="12" dxfId="0" stopIfTrue="1">
      <formula>$F$3="синий"</formula>
    </cfRule>
  </conditionalFormatting>
  <dataValidations count="3">
    <dataValidation type="list" allowBlank="1" showInputMessage="1" showErrorMessage="1" sqref="C31 G31 K31 O31 S31 W31 AA31 AA19 W19 S19 O19 K19 G19 C19 AU2 AN2 AG2 Z2 L2 E2 S2">
      <formula1>position</formula1>
    </dataValidation>
    <dataValidation type="list" allowBlank="1" showInputMessage="1" showErrorMessage="1" sqref="F3 C3">
      <formula1>color</formula1>
    </dataValidation>
    <dataValidation type="list" allowBlank="1" showInputMessage="1" showErrorMessage="1" sqref="E3 AR3 AU3 AK3 AN3 AD3 AG3 W3 Z3 L3 B3 I3 S3 P3">
      <formula1>gun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S61"/>
  <sheetViews>
    <sheetView tabSelected="1" workbookViewId="0" topLeftCell="A1">
      <selection activeCell="G23" sqref="G23"/>
    </sheetView>
  </sheetViews>
  <sheetFormatPr defaultColWidth="9.140625" defaultRowHeight="12.75" customHeight="1"/>
  <cols>
    <col min="1" max="1" width="12.8515625" style="31" customWidth="1"/>
    <col min="2" max="8" width="11.00390625" style="31" customWidth="1"/>
    <col min="9" max="10" width="11.00390625" style="30" customWidth="1"/>
    <col min="11" max="17" width="11.00390625" style="31" customWidth="1"/>
    <col min="18" max="16384" width="9.140625" style="31" customWidth="1"/>
  </cols>
  <sheetData>
    <row r="1" spans="2:6" ht="12.75" customHeight="1" thickBot="1" thickTop="1">
      <c r="B1" s="138" t="s">
        <v>71</v>
      </c>
      <c r="C1" s="139"/>
      <c r="D1" s="139"/>
      <c r="E1" s="35"/>
      <c r="F1" s="101"/>
    </row>
    <row r="2" spans="2:6" ht="12.75" customHeight="1" thickTop="1">
      <c r="B2" s="37">
        <v>96</v>
      </c>
      <c r="C2" s="104" t="s">
        <v>54</v>
      </c>
      <c r="D2" s="104">
        <v>648</v>
      </c>
      <c r="E2" s="44"/>
      <c r="F2" s="30"/>
    </row>
    <row r="3" spans="2:6" ht="12.75" customHeight="1" thickBot="1">
      <c r="B3" s="60">
        <v>356</v>
      </c>
      <c r="C3" s="104" t="s">
        <v>54</v>
      </c>
      <c r="D3" s="104">
        <v>623</v>
      </c>
      <c r="E3" s="44"/>
      <c r="F3" s="30"/>
    </row>
    <row r="4" spans="2:5" ht="12.75" customHeight="1" thickBot="1" thickTop="1">
      <c r="B4" s="138" t="str">
        <f>IF(E4&lt;0,"Проиграли:",IF(E4&gt;0,"Выиграли:","Ничья:"))</f>
        <v>Проиграли:</v>
      </c>
      <c r="C4" s="139"/>
      <c r="D4" s="139"/>
      <c r="E4" s="35">
        <f>B2+B3-D2-D3</f>
        <v>-819</v>
      </c>
    </row>
    <row r="5" ht="12.75" customHeight="1" thickBot="1" thickTop="1"/>
    <row r="6" spans="1:13" ht="12.75" customHeight="1" thickBot="1" thickTop="1">
      <c r="A6" s="32" t="s">
        <v>50</v>
      </c>
      <c r="B6" s="33" t="s">
        <v>23</v>
      </c>
      <c r="C6" s="33" t="s">
        <v>14</v>
      </c>
      <c r="D6" s="33" t="s">
        <v>29</v>
      </c>
      <c r="E6" s="33" t="s">
        <v>19</v>
      </c>
      <c r="F6" s="33" t="s">
        <v>3</v>
      </c>
      <c r="G6" s="34" t="s">
        <v>23</v>
      </c>
      <c r="H6" s="33" t="s">
        <v>14</v>
      </c>
      <c r="I6" s="33" t="s">
        <v>29</v>
      </c>
      <c r="J6" s="33" t="s">
        <v>19</v>
      </c>
      <c r="K6" s="33" t="s">
        <v>3</v>
      </c>
      <c r="L6" s="34" t="s">
        <v>14</v>
      </c>
      <c r="M6" s="35" t="s">
        <v>21</v>
      </c>
    </row>
    <row r="7" spans="1:13" ht="12.75" customHeight="1" thickTop="1">
      <c r="A7" s="114" t="str">
        <f aca="true" t="shared" si="0" ref="A7:B13">A38</f>
        <v>ГринГо</v>
      </c>
      <c r="B7" s="37">
        <f t="shared" si="0"/>
        <v>22</v>
      </c>
      <c r="C7" s="123" t="str">
        <f>CONCATENATE(C38,":",D38)</f>
        <v>68:71</v>
      </c>
      <c r="D7" s="116" t="str">
        <f>G38</f>
        <v>87:76</v>
      </c>
      <c r="E7" s="38">
        <f>H38</f>
        <v>37</v>
      </c>
      <c r="F7" s="39">
        <f>I38</f>
        <v>0</v>
      </c>
      <c r="G7" s="37">
        <f>J38</f>
        <v>28</v>
      </c>
      <c r="H7" s="123" t="str">
        <f>CONCATENATE(K38,":",L38)</f>
        <v>60:75</v>
      </c>
      <c r="I7" s="116" t="str">
        <f>O38</f>
        <v>41:82</v>
      </c>
      <c r="J7" s="38">
        <f>P38</f>
        <v>24</v>
      </c>
      <c r="K7" s="39">
        <f>Q38</f>
        <v>0</v>
      </c>
      <c r="L7" s="40">
        <f>R38</f>
        <v>-18</v>
      </c>
      <c r="M7" s="39">
        <f>S38</f>
        <v>-115</v>
      </c>
    </row>
    <row r="8" spans="1:13" ht="12.75" customHeight="1">
      <c r="A8" s="113" t="str">
        <f t="shared" si="0"/>
        <v>Саша</v>
      </c>
      <c r="B8" s="43">
        <f t="shared" si="0"/>
        <v>30</v>
      </c>
      <c r="C8" s="124" t="str">
        <f aca="true" t="shared" si="1" ref="C8:C13">CONCATENATE(C39,":",D39)</f>
        <v>51:93</v>
      </c>
      <c r="D8" s="117" t="str">
        <f aca="true" t="shared" si="2" ref="D8:D13">G39</f>
        <v>121:56</v>
      </c>
      <c r="E8" s="30">
        <f aca="true" t="shared" si="3" ref="E8:E13">H39</f>
        <v>23</v>
      </c>
      <c r="F8" s="44">
        <f aca="true" t="shared" si="4" ref="F8:G13">I39</f>
        <v>2</v>
      </c>
      <c r="G8" s="43">
        <f t="shared" si="4"/>
        <v>22</v>
      </c>
      <c r="H8" s="124" t="str">
        <f aca="true" t="shared" si="5" ref="H8:H13">CONCATENATE(K39,":",L39)</f>
        <v>88:76</v>
      </c>
      <c r="I8" s="117" t="str">
        <f aca="true" t="shared" si="6" ref="I8:I13">O39</f>
        <v>104:63</v>
      </c>
      <c r="J8" s="30">
        <f aca="true" t="shared" si="7" ref="J8:J13">P39</f>
        <v>25</v>
      </c>
      <c r="K8" s="44">
        <f aca="true" t="shared" si="8" ref="K8:K13">Q39</f>
        <v>3</v>
      </c>
      <c r="L8" s="45">
        <f aca="true" t="shared" si="9" ref="L8:L13">R39</f>
        <v>-30</v>
      </c>
      <c r="M8" s="44">
        <f aca="true" t="shared" si="10" ref="M8:M13">S39</f>
        <v>-88</v>
      </c>
    </row>
    <row r="9" spans="1:13" ht="12.75" customHeight="1">
      <c r="A9" s="113" t="str">
        <f t="shared" si="0"/>
        <v>Кот</v>
      </c>
      <c r="B9" s="43">
        <f t="shared" si="0"/>
        <v>28</v>
      </c>
      <c r="C9" s="124" t="str">
        <f t="shared" si="1"/>
        <v>35:142</v>
      </c>
      <c r="D9" s="117" t="str">
        <f t="shared" si="2"/>
        <v>110:64</v>
      </c>
      <c r="E9" s="30">
        <f t="shared" si="3"/>
        <v>3</v>
      </c>
      <c r="F9" s="44">
        <f t="shared" si="4"/>
        <v>0</v>
      </c>
      <c r="G9" s="43">
        <f t="shared" si="4"/>
        <v>30</v>
      </c>
      <c r="H9" s="124" t="str">
        <f t="shared" si="5"/>
        <v>64:106</v>
      </c>
      <c r="I9" s="117" t="str">
        <f t="shared" si="6"/>
        <v>106:48</v>
      </c>
      <c r="J9" s="30">
        <f t="shared" si="7"/>
        <v>15</v>
      </c>
      <c r="K9" s="44">
        <f t="shared" si="8"/>
        <v>1</v>
      </c>
      <c r="L9" s="45">
        <f t="shared" si="9"/>
        <v>-149</v>
      </c>
      <c r="M9" s="44">
        <f t="shared" si="10"/>
        <v>-455</v>
      </c>
    </row>
    <row r="10" spans="1:13" ht="12.75" customHeight="1">
      <c r="A10" s="113" t="str">
        <f t="shared" si="0"/>
        <v>Вика</v>
      </c>
      <c r="B10" s="43">
        <f t="shared" si="0"/>
        <v>26</v>
      </c>
      <c r="C10" s="124" t="str">
        <f t="shared" si="1"/>
        <v>62:88</v>
      </c>
      <c r="D10" s="117" t="str">
        <f t="shared" si="2"/>
        <v>56:65</v>
      </c>
      <c r="E10" s="30">
        <f t="shared" si="3"/>
        <v>24</v>
      </c>
      <c r="F10" s="44">
        <f t="shared" si="4"/>
        <v>0</v>
      </c>
      <c r="G10" s="43">
        <f t="shared" si="4"/>
        <v>25</v>
      </c>
      <c r="H10" s="124" t="str">
        <f t="shared" si="5"/>
        <v>79:84</v>
      </c>
      <c r="I10" s="117" t="str">
        <f t="shared" si="6"/>
        <v>108:56</v>
      </c>
      <c r="J10" s="30">
        <f t="shared" si="7"/>
        <v>14</v>
      </c>
      <c r="K10" s="44">
        <f t="shared" si="8"/>
        <v>0</v>
      </c>
      <c r="L10" s="45">
        <f t="shared" si="9"/>
        <v>-31</v>
      </c>
      <c r="M10" s="44">
        <f t="shared" si="10"/>
        <v>-131</v>
      </c>
    </row>
    <row r="11" spans="1:13" ht="12.75" customHeight="1">
      <c r="A11" s="113" t="str">
        <f t="shared" si="0"/>
        <v>Ден</v>
      </c>
      <c r="B11" s="43">
        <f t="shared" si="0"/>
        <v>23</v>
      </c>
      <c r="C11" s="124" t="str">
        <f t="shared" si="1"/>
        <v>69:99</v>
      </c>
      <c r="D11" s="117" t="str">
        <f t="shared" si="2"/>
        <v>80:72</v>
      </c>
      <c r="E11" s="30">
        <f t="shared" si="3"/>
        <v>27</v>
      </c>
      <c r="F11" s="44">
        <f t="shared" si="4"/>
        <v>2</v>
      </c>
      <c r="G11" s="43">
        <f t="shared" si="4"/>
        <v>21</v>
      </c>
      <c r="H11" s="124" t="str">
        <f t="shared" si="5"/>
        <v>49:104</v>
      </c>
      <c r="I11" s="117" t="str">
        <f t="shared" si="6"/>
        <v>122:40</v>
      </c>
      <c r="J11" s="30">
        <f t="shared" si="7"/>
        <v>25</v>
      </c>
      <c r="K11" s="44">
        <f t="shared" si="8"/>
        <v>8</v>
      </c>
      <c r="L11" s="45">
        <f t="shared" si="9"/>
        <v>-85</v>
      </c>
      <c r="M11" s="44">
        <f t="shared" si="10"/>
        <v>-207</v>
      </c>
    </row>
    <row r="12" spans="1:13" ht="12.75" customHeight="1">
      <c r="A12" s="113" t="str">
        <f t="shared" si="0"/>
        <v>Рысь</v>
      </c>
      <c r="B12" s="43">
        <f t="shared" si="0"/>
        <v>21</v>
      </c>
      <c r="C12" s="124" t="str">
        <f t="shared" si="1"/>
        <v>84:84</v>
      </c>
      <c r="D12" s="117" t="str">
        <f t="shared" si="2"/>
        <v>89:71</v>
      </c>
      <c r="E12" s="30">
        <f t="shared" si="3"/>
        <v>45</v>
      </c>
      <c r="F12" s="44">
        <f t="shared" si="4"/>
        <v>0</v>
      </c>
      <c r="G12" s="43">
        <f t="shared" si="4"/>
        <v>29</v>
      </c>
      <c r="H12" s="124" t="str">
        <f t="shared" si="5"/>
        <v>81:88</v>
      </c>
      <c r="I12" s="117" t="str">
        <f t="shared" si="6"/>
        <v>78:72</v>
      </c>
      <c r="J12" s="30">
        <f t="shared" si="7"/>
        <v>36</v>
      </c>
      <c r="K12" s="44">
        <f t="shared" si="8"/>
        <v>0</v>
      </c>
      <c r="L12" s="45">
        <f t="shared" si="9"/>
        <v>-7</v>
      </c>
      <c r="M12" s="44">
        <f t="shared" si="10"/>
        <v>-102</v>
      </c>
    </row>
    <row r="13" spans="1:13" ht="12.75" customHeight="1" thickBot="1">
      <c r="A13" s="122" t="str">
        <f t="shared" si="0"/>
        <v>Ната</v>
      </c>
      <c r="B13" s="60">
        <f t="shared" si="0"/>
        <v>25</v>
      </c>
      <c r="C13" s="125" t="str">
        <f t="shared" si="1"/>
        <v>80:72</v>
      </c>
      <c r="D13" s="118" t="str">
        <f t="shared" si="2"/>
        <v>66:98</v>
      </c>
      <c r="E13" s="74">
        <f t="shared" si="3"/>
        <v>34</v>
      </c>
      <c r="F13" s="75">
        <f t="shared" si="4"/>
        <v>0</v>
      </c>
      <c r="G13" s="60">
        <f t="shared" si="4"/>
        <v>26</v>
      </c>
      <c r="H13" s="125" t="str">
        <f t="shared" si="5"/>
        <v>81:76</v>
      </c>
      <c r="I13" s="118" t="str">
        <f t="shared" si="6"/>
        <v>90:88</v>
      </c>
      <c r="J13" s="74">
        <f t="shared" si="7"/>
        <v>20</v>
      </c>
      <c r="K13" s="75">
        <f t="shared" si="8"/>
        <v>0</v>
      </c>
      <c r="L13" s="76">
        <f t="shared" si="9"/>
        <v>13</v>
      </c>
      <c r="M13" s="75">
        <f t="shared" si="10"/>
        <v>-15</v>
      </c>
    </row>
    <row r="14" ht="12.75" customHeight="1" thickTop="1"/>
    <row r="15" ht="12.75" customHeight="1" thickBot="1">
      <c r="K15" s="121"/>
    </row>
    <row r="16" spans="1:15" ht="12.75" customHeight="1" thickBot="1" thickTop="1">
      <c r="A16" s="142" t="s">
        <v>49</v>
      </c>
      <c r="B16" s="172"/>
      <c r="C16" s="37" t="s">
        <v>9</v>
      </c>
      <c r="D16" s="90" t="s">
        <v>11</v>
      </c>
      <c r="E16" s="91" t="s">
        <v>10</v>
      </c>
      <c r="H16" s="30"/>
      <c r="K16" s="121"/>
      <c r="O16" s="101"/>
    </row>
    <row r="17" spans="1:11" ht="12.75" customHeight="1" thickBot="1" thickTop="1">
      <c r="A17" s="140" t="s">
        <v>9</v>
      </c>
      <c r="B17" s="140"/>
      <c r="C17" s="92" t="str">
        <f>CONCATENATE(C48,":",D48)</f>
        <v>0:0</v>
      </c>
      <c r="D17" s="93" t="str">
        <f>CONCATENATE(E48,":",F48)</f>
        <v>0:0</v>
      </c>
      <c r="E17" s="94" t="str">
        <f>CONCATENATE(G48,":",H48)</f>
        <v>0:0</v>
      </c>
      <c r="H17" s="30"/>
      <c r="K17" s="121"/>
    </row>
    <row r="18" spans="1:11" ht="12.75" customHeight="1" thickBot="1" thickTop="1">
      <c r="A18" s="136" t="s">
        <v>11</v>
      </c>
      <c r="B18" s="136"/>
      <c r="C18" s="95" t="str">
        <f>CONCATENATE(C49,":",D49)</f>
        <v>0:0</v>
      </c>
      <c r="D18" s="96" t="str">
        <f>CONCATENATE(E49,":",F49)</f>
        <v>0:0</v>
      </c>
      <c r="E18" s="97" t="str">
        <f>CONCATENATE(G49,":",H49)</f>
        <v>0:0</v>
      </c>
      <c r="G18" s="138" t="s">
        <v>60</v>
      </c>
      <c r="H18" s="139"/>
      <c r="I18" s="141"/>
      <c r="K18" s="121"/>
    </row>
    <row r="19" spans="1:11" ht="12.75" customHeight="1" thickBot="1" thickTop="1">
      <c r="A19" s="137" t="s">
        <v>10</v>
      </c>
      <c r="B19" s="137"/>
      <c r="C19" s="98" t="str">
        <f>CONCATENATE(C50,":",D50)</f>
        <v>0:0</v>
      </c>
      <c r="D19" s="99" t="str">
        <f>CONCATENATE(E50,":",F50)</f>
        <v>0:0</v>
      </c>
      <c r="E19" s="100" t="str">
        <f>CONCATENATE(G50,":",H50)</f>
        <v>0:0</v>
      </c>
      <c r="G19" s="32" t="s">
        <v>61</v>
      </c>
      <c r="H19" s="135" t="s">
        <v>62</v>
      </c>
      <c r="I19" s="135"/>
      <c r="K19" s="121"/>
    </row>
    <row r="20" spans="7:11" ht="12.75" customHeight="1" thickBot="1" thickTop="1">
      <c r="G20" s="130">
        <f>SUM(C38:C44)*2-SUM(D38:D44)-SUM(H38:H44)+SUM(I38:I44)*10</f>
        <v>96</v>
      </c>
      <c r="H20" s="136">
        <f>ABS(B2-G20)</f>
        <v>0</v>
      </c>
      <c r="I20" s="136"/>
      <c r="K20" s="121"/>
    </row>
    <row r="21" spans="1:11" ht="12.75" customHeight="1" thickBot="1" thickTop="1">
      <c r="A21" s="142" t="s">
        <v>49</v>
      </c>
      <c r="B21" s="172"/>
      <c r="C21" s="102" t="s">
        <v>9</v>
      </c>
      <c r="D21" s="103" t="s">
        <v>11</v>
      </c>
      <c r="E21" s="91" t="s">
        <v>10</v>
      </c>
      <c r="F21" s="101"/>
      <c r="G21" s="131">
        <f>SUM(K38:K44)*2-SUM(L38:L44)-SUM(P38:P44)+SUM(Q38:Q44)*10</f>
        <v>356</v>
      </c>
      <c r="H21" s="137">
        <f>ABS(B3-G21)</f>
        <v>0</v>
      </c>
      <c r="I21" s="137"/>
      <c r="K21" s="121"/>
    </row>
    <row r="22" spans="1:11" ht="12.75" customHeight="1" thickTop="1">
      <c r="A22" s="140" t="s">
        <v>9</v>
      </c>
      <c r="B22" s="140"/>
      <c r="C22" s="92" t="str">
        <f>CONCATENATE(C53,":",D53)</f>
        <v>0:0</v>
      </c>
      <c r="D22" s="93" t="str">
        <f>CONCATENATE(E53,":",F53)</f>
        <v>0:0</v>
      </c>
      <c r="E22" s="94" t="str">
        <f>CONCATENATE(G53,":",H53)</f>
        <v>0:0</v>
      </c>
      <c r="K22" s="121"/>
    </row>
    <row r="23" spans="1:5" ht="12.75" customHeight="1">
      <c r="A23" s="136" t="s">
        <v>11</v>
      </c>
      <c r="B23" s="136"/>
      <c r="C23" s="95" t="str">
        <f>CONCATENATE(C54,":",D54)</f>
        <v>0:0</v>
      </c>
      <c r="D23" s="96" t="str">
        <f>CONCATENATE(E54,":",F54)</f>
        <v>0:0</v>
      </c>
      <c r="E23" s="97" t="str">
        <f>CONCATENATE(G54,":",H54)</f>
        <v>0:0</v>
      </c>
    </row>
    <row r="24" spans="1:5" ht="12.75" customHeight="1" thickBot="1">
      <c r="A24" s="137" t="s">
        <v>10</v>
      </c>
      <c r="B24" s="137"/>
      <c r="C24" s="98" t="str">
        <f>CONCATENATE(C55,":",D55)</f>
        <v>0:0</v>
      </c>
      <c r="D24" s="99" t="str">
        <f>CONCATENATE(E55,":",F55)</f>
        <v>0:0</v>
      </c>
      <c r="E24" s="100" t="str">
        <f>CONCATENATE(G55,":",H55)</f>
        <v>0:0</v>
      </c>
    </row>
    <row r="25" ht="12.75" customHeight="1" thickBot="1" thickTop="1"/>
    <row r="26" spans="1:8" ht="12.75" customHeight="1" thickBot="1" thickTop="1">
      <c r="A26" s="142" t="s">
        <v>49</v>
      </c>
      <c r="B26" s="172"/>
      <c r="C26" s="37" t="s">
        <v>9</v>
      </c>
      <c r="D26" s="90" t="s">
        <v>11</v>
      </c>
      <c r="E26" s="91" t="s">
        <v>10</v>
      </c>
      <c r="H26" s="30"/>
    </row>
    <row r="27" spans="1:5" ht="12.75" customHeight="1" thickTop="1">
      <c r="A27" s="140" t="s">
        <v>9</v>
      </c>
      <c r="B27" s="140"/>
      <c r="C27" s="92" t="str">
        <f>CONCATENATE(C58,":",D58)</f>
        <v>0:0</v>
      </c>
      <c r="D27" s="93" t="str">
        <f>CONCATENATE(E58,":",F58)</f>
        <v>0:0</v>
      </c>
      <c r="E27" s="94" t="str">
        <f>CONCATENATE(G58,":",H58)</f>
        <v>0:0</v>
      </c>
    </row>
    <row r="28" spans="1:5" ht="12.75" customHeight="1">
      <c r="A28" s="136" t="s">
        <v>11</v>
      </c>
      <c r="B28" s="136"/>
      <c r="C28" s="95" t="str">
        <f>CONCATENATE(C59,":",D59)</f>
        <v>0:0</v>
      </c>
      <c r="D28" s="96" t="str">
        <f>CONCATENATE(E59,":",F59)</f>
        <v>0:0</v>
      </c>
      <c r="E28" s="97" t="str">
        <f>CONCATENATE(G59,":",H59)</f>
        <v>0:0</v>
      </c>
    </row>
    <row r="29" spans="1:5" ht="12.75" customHeight="1" thickBot="1">
      <c r="A29" s="137" t="s">
        <v>10</v>
      </c>
      <c r="B29" s="137"/>
      <c r="C29" s="98" t="str">
        <f>CONCATENATE(C60,":",D60)</f>
        <v>0:0</v>
      </c>
      <c r="D29" s="99" t="str">
        <f>CONCATENATE(E60,":",F60)</f>
        <v>0:0</v>
      </c>
      <c r="E29" s="100" t="str">
        <f>CONCATENATE(G60,":",H60)</f>
        <v>0:0</v>
      </c>
    </row>
    <row r="30" ht="12.75" customHeight="1" thickTop="1"/>
    <row r="35" spans="1:4" ht="12.75" customHeight="1">
      <c r="A35" s="133" t="s">
        <v>52</v>
      </c>
      <c r="B35" s="133"/>
      <c r="C35" s="133"/>
      <c r="D35" s="133"/>
    </row>
    <row r="36" spans="1:19" ht="12.75" customHeight="1" thickBot="1">
      <c r="A36" s="74"/>
      <c r="B36" s="74"/>
      <c r="C36" s="74"/>
      <c r="D36" s="74"/>
      <c r="E36" s="31">
        <f>AVERAGE(E38:E44)-MIN(E38:E44)</f>
        <v>78.42857142857143</v>
      </c>
      <c r="H36" s="31">
        <f>AVERAGE(H38:H44)</f>
        <v>27.571428571428573</v>
      </c>
      <c r="M36" s="31">
        <f>AVERAGE(M38:M44)-MIN(M38:M44)</f>
        <v>39.714285714285715</v>
      </c>
      <c r="P36" s="31">
        <f>AVERAGE(P38:P44)</f>
        <v>22.714285714285715</v>
      </c>
      <c r="R36" s="31">
        <f>AVERAGE(R38:R44)-MIN(R38:R44)</f>
        <v>105.14285714285714</v>
      </c>
      <c r="S36" s="31">
        <f>AVERAGE(S38:S44)-MIN(S38:S44)</f>
        <v>296</v>
      </c>
    </row>
    <row r="37" spans="1:19" s="36" customFormat="1" ht="12.75" customHeight="1" thickBot="1" thickTop="1">
      <c r="A37" s="32" t="s">
        <v>50</v>
      </c>
      <c r="B37" s="33" t="s">
        <v>23</v>
      </c>
      <c r="C37" s="33" t="s">
        <v>1</v>
      </c>
      <c r="D37" s="33" t="s">
        <v>2</v>
      </c>
      <c r="E37" s="33" t="s">
        <v>14</v>
      </c>
      <c r="F37" s="139" t="s">
        <v>29</v>
      </c>
      <c r="G37" s="139"/>
      <c r="H37" s="33" t="s">
        <v>19</v>
      </c>
      <c r="I37" s="33" t="s">
        <v>3</v>
      </c>
      <c r="J37" s="34" t="s">
        <v>23</v>
      </c>
      <c r="K37" s="33" t="s">
        <v>1</v>
      </c>
      <c r="L37" s="33" t="s">
        <v>2</v>
      </c>
      <c r="M37" s="33" t="s">
        <v>14</v>
      </c>
      <c r="N37" s="139" t="s">
        <v>29</v>
      </c>
      <c r="O37" s="139"/>
      <c r="P37" s="33" t="s">
        <v>19</v>
      </c>
      <c r="Q37" s="33" t="s">
        <v>3</v>
      </c>
      <c r="R37" s="34" t="s">
        <v>14</v>
      </c>
      <c r="S37" s="35" t="s">
        <v>21</v>
      </c>
    </row>
    <row r="38" spans="1:19" ht="12.75" customHeight="1" thickTop="1">
      <c r="A38" s="111" t="str">
        <f ca="1" t="shared" si="11" ref="A38:A44">INDIRECT(CONCATENATE("'Our score'!",ADDRESS(our_guns_row-1,(ROW(A38)-ROW(A$38))*cols_per_our_player+3,1,1)))</f>
        <v>ГринГо</v>
      </c>
      <c r="B38" s="37">
        <f ca="1" t="shared" si="12" ref="B38:B44">INDIRECT(CONCATENATE("'Our score'!",ADDRESS(our_guns_row,(ROW(B38)-ROW(B$38))*cols_per_our_player+2,1,1)))</f>
        <v>22</v>
      </c>
      <c r="C38" s="38">
        <f ca="1" t="shared" si="13" ref="C38:C44">INDIRECT(CONCATENATE("'Our score'!",ADDRESS(our_guns_row+2,(ROW(C38)-ROW(C$38))*cols_per_our_player+2,1,1)))</f>
        <v>68</v>
      </c>
      <c r="D38" s="38">
        <f ca="1" t="shared" si="14" ref="D38:D44">INDIRECT(CONCATENATE("'Our score'!",ADDRESS(our_guns_row+2,(ROW(D38)-ROW(D$38))*cols_per_our_player+3,1,1)))</f>
        <v>71</v>
      </c>
      <c r="E38" s="30">
        <f aca="true" t="shared" si="15" ref="E38:E44">C38-D38</f>
        <v>-3</v>
      </c>
      <c r="F38" s="38">
        <f ca="1">C38-D38-OFFSET(INDIRECT(CELL("address",INDEX(system!$G$105:$G$122,MATCH($B38,system!$G$105:$G$122,0)))),0,4)</f>
        <v>-14</v>
      </c>
      <c r="G38" s="38" t="str">
        <f ca="1">OFFSET(INDIRECT(CELL("address",INDEX(system!$G$105:$G$122,MATCH($B38,system!$G$105:$G$122,0)))),0,5)</f>
        <v>87:76</v>
      </c>
      <c r="H38" s="30">
        <f ca="1" t="shared" si="16" ref="H38:H44">INDIRECT(CONCATENATE("'Our score'!",ADDRESS(enemy_guns_col_start+enemy_guns_num+1,(ROW(H38)-ROW(H$38))*cols_per_our_player+3,1,1)))</f>
        <v>37</v>
      </c>
      <c r="I38" s="38">
        <f ca="1" t="shared" si="17" ref="I38:I44">INDIRECT(CONCATENATE("'Our score'!",ADDRESS(enemy_guns_col_start+enemy_guns_num,(ROW(I38)-ROW(I$38))*cols_per_our_player+3,1,1)))</f>
        <v>0</v>
      </c>
      <c r="J38" s="37">
        <f ca="1" t="shared" si="18" ref="J38:J44">INDIRECT(CONCATENATE("'Our score'!",ADDRESS(our_guns_row,(ROW(J38)-ROW(J$38))*cols_per_our_player+5,1,1)))</f>
        <v>28</v>
      </c>
      <c r="K38" s="38">
        <f ca="1" t="shared" si="19" ref="K38:K44">INDIRECT(CONCATENATE("'Our score'!",ADDRESS(our_guns_row+2,(ROW(K38)-ROW(K$38))*cols_per_our_player+5,1,1)))</f>
        <v>60</v>
      </c>
      <c r="L38" s="38">
        <f ca="1" t="shared" si="20" ref="L38:L44">INDIRECT(CONCATENATE("'Our score'!",ADDRESS(our_guns_row+2,(ROW(L38)-ROW(L$38))*cols_per_our_player+6,1,1)))</f>
        <v>75</v>
      </c>
      <c r="M38" s="38">
        <f>K38-L38</f>
        <v>-15</v>
      </c>
      <c r="N38" s="38">
        <f ca="1">K38-L38-OFFSET(INDIRECT(CELL("address",INDEX(system!$A$105:$A$122,MATCH($J38,system!$A$105:$A$122,0)))),0,4)</f>
        <v>26</v>
      </c>
      <c r="O38" s="38" t="str">
        <f ca="1">OFFSET(INDIRECT(CELL("address",INDEX(system!$A$105:$A$122,MATCH($J38,system!$A$105:$A$122,0)))),0,5)</f>
        <v>41:82</v>
      </c>
      <c r="P38" s="38">
        <f ca="1" t="shared" si="21" ref="P38:P44">INDIRECT(CONCATENATE("'Our score'!",ADDRESS(enemy_guns_col_start+enemy_guns_num+1,(ROW(P38)-ROW(P$38))*cols_per_our_player+6,1,1)))</f>
        <v>24</v>
      </c>
      <c r="Q38" s="38">
        <f ca="1" t="shared" si="22" ref="Q38:Q44">INDIRECT(CONCATENATE("'Our score'!",ADDRESS(enemy_guns_col_start+enemy_guns_num,(ROW(Q38)-ROW(Q$38))*cols_per_our_player+6,1,1)))</f>
        <v>0</v>
      </c>
      <c r="R38" s="40">
        <f>C38-D38+K38-L38</f>
        <v>-18</v>
      </c>
      <c r="S38" s="39">
        <f>R38*3+(I38+Q38)*10-H38-P38</f>
        <v>-115</v>
      </c>
    </row>
    <row r="39" spans="1:19" ht="12.75" customHeight="1">
      <c r="A39" s="113" t="str">
        <f ca="1" t="shared" si="11"/>
        <v>Саша</v>
      </c>
      <c r="B39" s="43">
        <f ca="1" t="shared" si="12"/>
        <v>30</v>
      </c>
      <c r="C39" s="30">
        <f ca="1" t="shared" si="13"/>
        <v>51</v>
      </c>
      <c r="D39" s="30">
        <f ca="1" t="shared" si="14"/>
        <v>93</v>
      </c>
      <c r="E39" s="30">
        <f t="shared" si="15"/>
        <v>-42</v>
      </c>
      <c r="F39" s="30">
        <f ca="1">C39-D39-OFFSET(INDIRECT(CELL("address",INDEX(system!$G$105:$G$122,MATCH($B39,system!$G$105:$G$122,0)))),0,4)</f>
        <v>-107</v>
      </c>
      <c r="G39" s="30" t="str">
        <f ca="1">OFFSET(INDIRECT(CELL("address",INDEX(system!$G$105:$G$122,MATCH($B39,system!$G$105:$G$122,0)))),0,5)</f>
        <v>121:56</v>
      </c>
      <c r="H39" s="30">
        <f ca="1" t="shared" si="16"/>
        <v>23</v>
      </c>
      <c r="I39" s="30">
        <f ca="1" t="shared" si="17"/>
        <v>2</v>
      </c>
      <c r="J39" s="43">
        <f ca="1" t="shared" si="18"/>
        <v>22</v>
      </c>
      <c r="K39" s="30">
        <f ca="1" t="shared" si="19"/>
        <v>88</v>
      </c>
      <c r="L39" s="30">
        <f ca="1" t="shared" si="20"/>
        <v>76</v>
      </c>
      <c r="M39" s="30">
        <f aca="true" t="shared" si="23" ref="M39:M44">K39-L39</f>
        <v>12</v>
      </c>
      <c r="N39" s="30">
        <f ca="1">K39-L39-OFFSET(INDIRECT(CELL("address",INDEX(system!$A$105:$A$122,MATCH($J39,system!$A$105:$A$122,0)))),0,4)</f>
        <v>-29</v>
      </c>
      <c r="O39" s="30" t="str">
        <f ca="1">OFFSET(INDIRECT(CELL("address",INDEX(system!$A$105:$A$122,MATCH($J39,system!$A$105:$A$122,0)))),0,5)</f>
        <v>104:63</v>
      </c>
      <c r="P39" s="30">
        <f ca="1" t="shared" si="21"/>
        <v>25</v>
      </c>
      <c r="Q39" s="30">
        <f ca="1" t="shared" si="22"/>
        <v>3</v>
      </c>
      <c r="R39" s="45">
        <f aca="true" t="shared" si="24" ref="R39:R44">C39-D39+K39-L39</f>
        <v>-30</v>
      </c>
      <c r="S39" s="44">
        <f aca="true" t="shared" si="25" ref="S39:S44">R39*3+(I39+Q39)*10-H39-P39</f>
        <v>-88</v>
      </c>
    </row>
    <row r="40" spans="1:19" ht="12.75" customHeight="1">
      <c r="A40" s="113" t="str">
        <f ca="1" t="shared" si="11"/>
        <v>Кот</v>
      </c>
      <c r="B40" s="43">
        <f ca="1" t="shared" si="12"/>
        <v>28</v>
      </c>
      <c r="C40" s="30">
        <f ca="1" t="shared" si="13"/>
        <v>35</v>
      </c>
      <c r="D40" s="30">
        <f ca="1" t="shared" si="14"/>
        <v>142</v>
      </c>
      <c r="E40" s="30">
        <f t="shared" si="15"/>
        <v>-107</v>
      </c>
      <c r="F40" s="30">
        <f ca="1">C40-D40-OFFSET(INDIRECT(CELL("address",INDEX(system!$G$105:$G$122,MATCH($B40,system!$G$105:$G$122,0)))),0,4)</f>
        <v>-153</v>
      </c>
      <c r="G40" s="30" t="str">
        <f ca="1">OFFSET(INDIRECT(CELL("address",INDEX(system!$G$105:$G$122,MATCH($B40,system!$G$105:$G$122,0)))),0,5)</f>
        <v>110:64</v>
      </c>
      <c r="H40" s="30">
        <f ca="1" t="shared" si="16"/>
        <v>3</v>
      </c>
      <c r="I40" s="30">
        <f ca="1" t="shared" si="17"/>
        <v>0</v>
      </c>
      <c r="J40" s="43">
        <f ca="1" t="shared" si="18"/>
        <v>30</v>
      </c>
      <c r="K40" s="30">
        <f ca="1" t="shared" si="19"/>
        <v>64</v>
      </c>
      <c r="L40" s="30">
        <f ca="1" t="shared" si="20"/>
        <v>106</v>
      </c>
      <c r="M40" s="30">
        <f t="shared" si="23"/>
        <v>-42</v>
      </c>
      <c r="N40" s="30">
        <f ca="1">K40-L40-OFFSET(INDIRECT(CELL("address",INDEX(system!$A$105:$A$122,MATCH($J40,system!$A$105:$A$122,0)))),0,4)</f>
        <v>-100</v>
      </c>
      <c r="O40" s="30" t="str">
        <f ca="1">OFFSET(INDIRECT(CELL("address",INDEX(system!$A$105:$A$122,MATCH($J40,system!$A$105:$A$122,0)))),0,5)</f>
        <v>106:48</v>
      </c>
      <c r="P40" s="30">
        <f ca="1" t="shared" si="21"/>
        <v>15</v>
      </c>
      <c r="Q40" s="30">
        <f ca="1" t="shared" si="22"/>
        <v>1</v>
      </c>
      <c r="R40" s="45">
        <f t="shared" si="24"/>
        <v>-149</v>
      </c>
      <c r="S40" s="44">
        <f t="shared" si="25"/>
        <v>-455</v>
      </c>
    </row>
    <row r="41" spans="1:19" ht="12.75" customHeight="1">
      <c r="A41" s="112" t="str">
        <f ca="1" t="shared" si="11"/>
        <v>Вика</v>
      </c>
      <c r="B41" s="43">
        <f ca="1" t="shared" si="12"/>
        <v>26</v>
      </c>
      <c r="C41" s="30">
        <f ca="1" t="shared" si="13"/>
        <v>62</v>
      </c>
      <c r="D41" s="30">
        <f ca="1" t="shared" si="14"/>
        <v>88</v>
      </c>
      <c r="E41" s="30">
        <f t="shared" si="15"/>
        <v>-26</v>
      </c>
      <c r="F41" s="30">
        <f ca="1">C41-D41-OFFSET(INDIRECT(CELL("address",INDEX(system!$G$105:$G$122,MATCH($B41,system!$G$105:$G$122,0)))),0,4)</f>
        <v>-17</v>
      </c>
      <c r="G41" s="30" t="str">
        <f ca="1">OFFSET(INDIRECT(CELL("address",INDEX(system!$G$105:$G$122,MATCH($B41,system!$G$105:$G$122,0)))),0,5)</f>
        <v>56:65</v>
      </c>
      <c r="H41" s="30">
        <f ca="1" t="shared" si="16"/>
        <v>24</v>
      </c>
      <c r="I41" s="30">
        <f ca="1" t="shared" si="17"/>
        <v>0</v>
      </c>
      <c r="J41" s="43">
        <f ca="1" t="shared" si="18"/>
        <v>25</v>
      </c>
      <c r="K41" s="30">
        <f ca="1" t="shared" si="19"/>
        <v>79</v>
      </c>
      <c r="L41" s="30">
        <f ca="1" t="shared" si="20"/>
        <v>84</v>
      </c>
      <c r="M41" s="30">
        <f t="shared" si="23"/>
        <v>-5</v>
      </c>
      <c r="N41" s="30">
        <f ca="1">K41-L41-OFFSET(INDIRECT(CELL("address",INDEX(system!$A$105:$A$122,MATCH($J41,system!$A$105:$A$122,0)))),0,4)</f>
        <v>-57</v>
      </c>
      <c r="O41" s="30" t="str">
        <f ca="1">OFFSET(INDIRECT(CELL("address",INDEX(system!$A$105:$A$122,MATCH($J41,system!$A$105:$A$122,0)))),0,5)</f>
        <v>108:56</v>
      </c>
      <c r="P41" s="30">
        <f ca="1" t="shared" si="21"/>
        <v>14</v>
      </c>
      <c r="Q41" s="30">
        <f ca="1" t="shared" si="22"/>
        <v>0</v>
      </c>
      <c r="R41" s="45">
        <f t="shared" si="24"/>
        <v>-31</v>
      </c>
      <c r="S41" s="44">
        <f t="shared" si="25"/>
        <v>-131</v>
      </c>
    </row>
    <row r="42" spans="1:19" ht="12.75" customHeight="1">
      <c r="A42" s="112" t="str">
        <f ca="1" t="shared" si="11"/>
        <v>Ден</v>
      </c>
      <c r="B42" s="43">
        <f ca="1" t="shared" si="12"/>
        <v>23</v>
      </c>
      <c r="C42" s="30">
        <f ca="1" t="shared" si="13"/>
        <v>69</v>
      </c>
      <c r="D42" s="30">
        <f ca="1" t="shared" si="14"/>
        <v>99</v>
      </c>
      <c r="E42" s="30">
        <f t="shared" si="15"/>
        <v>-30</v>
      </c>
      <c r="F42" s="30">
        <f ca="1">C42-D42-OFFSET(INDIRECT(CELL("address",INDEX(system!$G$105:$G$122,MATCH($B42,system!$G$105:$G$122,0)))),0,4)</f>
        <v>-38</v>
      </c>
      <c r="G42" s="30" t="str">
        <f ca="1">OFFSET(INDIRECT(CELL("address",INDEX(system!$G$105:$G$122,MATCH($B42,system!$G$105:$G$122,0)))),0,5)</f>
        <v>80:72</v>
      </c>
      <c r="H42" s="30">
        <f ca="1" t="shared" si="16"/>
        <v>27</v>
      </c>
      <c r="I42" s="30">
        <f ca="1" t="shared" si="17"/>
        <v>2</v>
      </c>
      <c r="J42" s="43">
        <f ca="1" t="shared" si="18"/>
        <v>21</v>
      </c>
      <c r="K42" s="30">
        <f ca="1" t="shared" si="19"/>
        <v>49</v>
      </c>
      <c r="L42" s="30">
        <f ca="1" t="shared" si="20"/>
        <v>104</v>
      </c>
      <c r="M42" s="30">
        <f t="shared" si="23"/>
        <v>-55</v>
      </c>
      <c r="N42" s="30">
        <f ca="1">K42-L42-OFFSET(INDIRECT(CELL("address",INDEX(system!$A$105:$A$122,MATCH($J42,system!$A$105:$A$122,0)))),0,4)</f>
        <v>-137</v>
      </c>
      <c r="O42" s="30" t="str">
        <f ca="1">OFFSET(INDIRECT(CELL("address",INDEX(system!$A$105:$A$122,MATCH($J42,system!$A$105:$A$122,0)))),0,5)</f>
        <v>122:40</v>
      </c>
      <c r="P42" s="30">
        <f ca="1" t="shared" si="21"/>
        <v>25</v>
      </c>
      <c r="Q42" s="30">
        <f ca="1" t="shared" si="22"/>
        <v>8</v>
      </c>
      <c r="R42" s="45">
        <f t="shared" si="24"/>
        <v>-85</v>
      </c>
      <c r="S42" s="44">
        <f t="shared" si="25"/>
        <v>-207</v>
      </c>
    </row>
    <row r="43" spans="1:19" ht="12.75" customHeight="1">
      <c r="A43" s="112" t="str">
        <f ca="1" t="shared" si="11"/>
        <v>Рысь</v>
      </c>
      <c r="B43" s="43">
        <f ca="1" t="shared" si="12"/>
        <v>21</v>
      </c>
      <c r="C43" s="30">
        <f ca="1" t="shared" si="13"/>
        <v>84</v>
      </c>
      <c r="D43" s="30">
        <f ca="1" t="shared" si="14"/>
        <v>84</v>
      </c>
      <c r="E43" s="30">
        <f t="shared" si="15"/>
        <v>0</v>
      </c>
      <c r="F43" s="30">
        <f ca="1">C43-D43-OFFSET(INDIRECT(CELL("address",INDEX(system!$G$105:$G$122,MATCH($B43,system!$G$105:$G$122,0)))),0,4)</f>
        <v>-18</v>
      </c>
      <c r="G43" s="30" t="str">
        <f ca="1">OFFSET(INDIRECT(CELL("address",INDEX(system!$G$105:$G$122,MATCH($B43,system!$G$105:$G$122,0)))),0,5)</f>
        <v>89:71</v>
      </c>
      <c r="H43" s="30">
        <f ca="1" t="shared" si="16"/>
        <v>45</v>
      </c>
      <c r="I43" s="30">
        <f ca="1" t="shared" si="17"/>
        <v>0</v>
      </c>
      <c r="J43" s="43">
        <f ca="1" t="shared" si="18"/>
        <v>29</v>
      </c>
      <c r="K43" s="30">
        <f ca="1" t="shared" si="19"/>
        <v>81</v>
      </c>
      <c r="L43" s="30">
        <f ca="1" t="shared" si="20"/>
        <v>88</v>
      </c>
      <c r="M43" s="30">
        <f t="shared" si="23"/>
        <v>-7</v>
      </c>
      <c r="N43" s="30">
        <f ca="1">K43-L43-OFFSET(INDIRECT(CELL("address",INDEX(system!$A$105:$A$122,MATCH($J43,system!$A$105:$A$122,0)))),0,4)</f>
        <v>-13</v>
      </c>
      <c r="O43" s="30" t="str">
        <f ca="1">OFFSET(INDIRECT(CELL("address",INDEX(system!$A$105:$A$122,MATCH($J43,system!$A$105:$A$122,0)))),0,5)</f>
        <v>78:72</v>
      </c>
      <c r="P43" s="30">
        <f ca="1" t="shared" si="21"/>
        <v>36</v>
      </c>
      <c r="Q43" s="30">
        <f ca="1" t="shared" si="22"/>
        <v>0</v>
      </c>
      <c r="R43" s="45">
        <f t="shared" si="24"/>
        <v>-7</v>
      </c>
      <c r="S43" s="44">
        <f t="shared" si="25"/>
        <v>-102</v>
      </c>
    </row>
    <row r="44" spans="1:19" s="30" customFormat="1" ht="12.75" customHeight="1">
      <c r="A44" s="112" t="str">
        <f ca="1" t="shared" si="11"/>
        <v>Ната</v>
      </c>
      <c r="B44" s="43">
        <f ca="1" t="shared" si="12"/>
        <v>25</v>
      </c>
      <c r="C44" s="30">
        <f ca="1" t="shared" si="13"/>
        <v>80</v>
      </c>
      <c r="D44" s="30">
        <f ca="1" t="shared" si="14"/>
        <v>72</v>
      </c>
      <c r="E44" s="30">
        <f t="shared" si="15"/>
        <v>8</v>
      </c>
      <c r="F44" s="30">
        <f ca="1">C44-D44-OFFSET(INDIRECT(CELL("address",INDEX(system!$G$105:$G$122,MATCH($B44,system!$G$105:$G$122,0)))),0,4)</f>
        <v>40</v>
      </c>
      <c r="G44" s="30" t="str">
        <f ca="1">OFFSET(INDIRECT(CELL("address",INDEX(system!$G$105:$G$122,MATCH($B44,system!$G$105:$G$122,0)))),0,5)</f>
        <v>66:98</v>
      </c>
      <c r="H44" s="30">
        <f ca="1" t="shared" si="16"/>
        <v>34</v>
      </c>
      <c r="I44" s="30">
        <f ca="1" t="shared" si="17"/>
        <v>0</v>
      </c>
      <c r="J44" s="43">
        <f ca="1" t="shared" si="18"/>
        <v>26</v>
      </c>
      <c r="K44" s="30">
        <f ca="1" t="shared" si="19"/>
        <v>81</v>
      </c>
      <c r="L44" s="30">
        <f ca="1" t="shared" si="20"/>
        <v>76</v>
      </c>
      <c r="M44" s="30">
        <f t="shared" si="23"/>
        <v>5</v>
      </c>
      <c r="N44" s="30">
        <f ca="1">K44-L44-OFFSET(INDIRECT(CELL("address",INDEX(system!$A$105:$A$122,MATCH($J44,system!$A$105:$A$122,0)))),0,4)</f>
        <v>3</v>
      </c>
      <c r="O44" s="30" t="str">
        <f ca="1">OFFSET(INDIRECT(CELL("address",INDEX(system!$A$105:$A$122,MATCH($J44,system!$A$105:$A$122,0)))),0,5)</f>
        <v>90:88</v>
      </c>
      <c r="P44" s="30">
        <f ca="1" t="shared" si="21"/>
        <v>20</v>
      </c>
      <c r="Q44" s="30">
        <f ca="1" t="shared" si="22"/>
        <v>0</v>
      </c>
      <c r="R44" s="45">
        <f t="shared" si="24"/>
        <v>13</v>
      </c>
      <c r="S44" s="44">
        <f t="shared" si="25"/>
        <v>-15</v>
      </c>
    </row>
    <row r="45" spans="2:9" s="30" customFormat="1" ht="12.75" customHeight="1">
      <c r="B45" s="104"/>
      <c r="I45" s="104"/>
    </row>
    <row r="46" ht="12.75" customHeight="1" thickBot="1"/>
    <row r="47" spans="1:8" ht="12.75" customHeight="1" thickBot="1" thickTop="1">
      <c r="A47" s="160" t="s">
        <v>49</v>
      </c>
      <c r="B47" s="176"/>
      <c r="C47" s="142" t="s">
        <v>9</v>
      </c>
      <c r="D47" s="174"/>
      <c r="E47" s="173" t="s">
        <v>11</v>
      </c>
      <c r="F47" s="174"/>
      <c r="G47" s="177" t="s">
        <v>10</v>
      </c>
      <c r="H47" s="135"/>
    </row>
    <row r="48" spans="1:8" ht="12.75" customHeight="1" thickTop="1">
      <c r="A48" s="140" t="s">
        <v>9</v>
      </c>
      <c r="B48" s="140"/>
      <c r="C48" s="78">
        <f>IF(C$47=system!$C$64,system!$C74,0)+IF(C$47=system!$E$64,system!$E74,0)+IF(C$47=system!$G$64,system!$G74,0)+IF(C$47=system!$I$64,system!$I74,0)+IF(C$47=system!$K$64,system!$K74,0)+IF(C$47=system!$M$64,system!$M74,0)+IF(C$47=system!$O$64,system!$O74,0)</f>
        <v>0</v>
      </c>
      <c r="D48" s="79">
        <f>IF(C$47=system!$C$64,system!$D74,0)+IF(C$47=system!$E$64,system!$F74,0)+IF(C$47=system!$G$64,system!$H74,0)+IF(C$47=system!$I$64,system!$J74,0)+IF(C$47=system!$K$64,system!$L74,0)+IF(C$47=system!$M$64,system!$N74,0)+IF(C$47=system!$O$64,system!$P74,0)</f>
        <v>0</v>
      </c>
      <c r="E48" s="80">
        <f>IF(E$47=system!$C$64,system!$C74,0)+IF(E$47=system!$E$64,system!$E74,0)+IF(E$47=system!$G$64,system!$G74,0)+IF(E$47=system!$I$64,system!$I74,0)+IF(E$47=system!$K$64,system!$K74,0)+IF(E$47=system!$M$64,system!$M74,0)+IF(E$47=system!$O$64,system!$O74,0)</f>
        <v>0</v>
      </c>
      <c r="F48" s="79">
        <f>IF(E$47=system!$C$64,system!$D74,0)+IF(E$47=system!$E$64,system!$F74,0)+IF(E$47=system!$G$64,system!$H74,0)+IF(E$47=system!$I$64,system!$J74,0)+IF(E$47=system!$K$64,system!$L74,0)+IF(E$47=system!$M$64,system!$N74,0)+IF(E$47=system!$O$64,system!$P74,0)</f>
        <v>0</v>
      </c>
      <c r="G48" s="80">
        <f>IF(G$47=system!$C$64,system!$C74,0)+IF(G$47=system!$E$64,system!$E74,0)+IF(G$47=system!$G$64,system!$G74,0)+IF(G$47=system!$I$64,system!$I74,0)+IF(G$47=system!$K$64,system!$K74,0)+IF(G$47=system!$M$64,system!$M74,0)+IF(G$47=system!$O$64,system!$O74,0)</f>
        <v>0</v>
      </c>
      <c r="H48" s="81">
        <f>IF(G$47=system!$C$64,system!$D74,0)+IF(G$47=system!$E$64,system!$F74,0)+IF(G$47=system!$G$64,system!$H74,0)+IF(G$47=system!$I$64,system!$J74,0)+IF(G$47=system!$K$64,system!$L74,0)+IF(G$47=system!$M$64,system!$N74,0)+IF(G$47=system!$O$64,system!$P74,0)</f>
        <v>0</v>
      </c>
    </row>
    <row r="49" spans="1:8" ht="12.75" customHeight="1">
      <c r="A49" s="136" t="s">
        <v>11</v>
      </c>
      <c r="B49" s="136"/>
      <c r="C49" s="82">
        <f>IF(C$47=system!$C$64,system!$C75,0)+IF(C$47=system!$E$64,system!$E75,0)+IF(C$47=system!$G$64,system!$G75,0)+IF(C$47=system!$I$64,system!$I75,0)+IF(C$47=system!$K$64,system!$K75,0)+IF(C$47=system!$M$64,system!$M75,0)+IF(C$47=system!$O$64,system!$O75,0)</f>
        <v>0</v>
      </c>
      <c r="D49" s="83">
        <f>IF(C$47=system!$C$64,system!$D75,0)+IF(C$47=system!$E$64,system!$F75,0)+IF(C$47=system!$G$64,system!$H75,0)+IF(C$47=system!$I$64,system!$J75,0)+IF(C$47=system!$K$64,system!$L75,0)+IF(C$47=system!$M$64,system!$N75,0)+IF(C$47=system!$O$64,system!$P75,0)</f>
        <v>0</v>
      </c>
      <c r="E49" s="84">
        <f>IF(E$47=system!$C$64,system!$C75,0)+IF(E$47=system!$E$64,system!$E75,0)+IF(E$47=system!$G$64,system!$G75,0)+IF(E$47=system!$I$64,system!$I75,0)+IF(E$47=system!$K$64,system!$K75,0)+IF(E$47=system!$M$64,system!$M75,0)+IF(E$47=system!$O$64,system!$O75,0)</f>
        <v>0</v>
      </c>
      <c r="F49" s="83">
        <f>IF(E$47=system!$C$64,system!$D75,0)+IF(E$47=system!$E$64,system!$F75,0)+IF(E$47=system!$G$64,system!$H75,0)+IF(E$47=system!$I$64,system!$J75,0)+IF(E$47=system!$K$64,system!$L75,0)+IF(E$47=system!$M$64,system!$N75,0)+IF(E$47=system!$O$64,system!$P75,0)</f>
        <v>0</v>
      </c>
      <c r="G49" s="84">
        <f>IF(G$47=system!$C$64,system!$C75,0)+IF(G$47=system!$E$64,system!$E75,0)+IF(G$47=system!$G$64,system!$G75,0)+IF(G$47=system!$I$64,system!$I75,0)+IF(G$47=system!$K$64,system!$K75,0)+IF(G$47=system!$M$64,system!$M75,0)+IF(G$47=system!$O$64,system!$O75,0)</f>
        <v>0</v>
      </c>
      <c r="H49" s="85">
        <f>IF(G$47=system!$C$64,system!$D75,0)+IF(G$47=system!$E$64,system!$F75,0)+IF(G$47=system!$G$64,system!$H75,0)+IF(G$47=system!$I$64,system!$J75,0)+IF(G$47=system!$K$64,system!$L75,0)+IF(G$47=system!$M$64,system!$N75,0)+IF(G$47=system!$O$64,system!$P75,0)</f>
        <v>0</v>
      </c>
    </row>
    <row r="50" spans="1:8" ht="12.75" customHeight="1" thickBot="1">
      <c r="A50" s="137" t="s">
        <v>10</v>
      </c>
      <c r="B50" s="137"/>
      <c r="C50" s="86">
        <f>IF(C$47=system!$C$64,system!$C76,0)+IF(C$47=system!$E$64,system!$E76,0)+IF(C$47=system!$G$64,system!$G76,0)+IF(C$47=system!$I$64,system!$I76,0)+IF(C$47=system!$K$64,system!$K76,0)+IF(C$47=system!$M$64,system!$M76,0)+IF(C$47=system!$O$64,system!$O76,0)</f>
        <v>0</v>
      </c>
      <c r="D50" s="87">
        <f>IF(C$47=system!$C$64,system!$D76,0)+IF(C$47=system!$E$64,system!$F76,0)+IF(C$47=system!$G$64,system!$H76,0)+IF(C$47=system!$I$64,system!$J76,0)+IF(C$47=system!$K$64,system!$L76,0)+IF(C$47=system!$M$64,system!$N76,0)+IF(C$47=system!$O$64,system!$P76,0)</f>
        <v>0</v>
      </c>
      <c r="E50" s="88">
        <f>IF(E$47=system!$C$64,system!$C76,0)+IF(E$47=system!$E$64,system!$E76,0)+IF(E$47=system!$G$64,system!$G76,0)+IF(E$47=system!$I$64,system!$I76,0)+IF(E$47=system!$K$64,system!$K76,0)+IF(E$47=system!$M$64,system!$M76,0)+IF(E$47=system!$O$64,system!$O76,0)</f>
        <v>0</v>
      </c>
      <c r="F50" s="87">
        <f>IF(E$47=system!$C$64,system!$D76,0)+IF(E$47=system!$E$64,system!$F76,0)+IF(E$47=system!$G$64,system!$H76,0)+IF(E$47=system!$I$64,system!$J76,0)+IF(E$47=system!$K$64,system!$L76,0)+IF(E$47=system!$M$64,system!$N76,0)+IF(E$47=system!$O$64,system!$P76,0)</f>
        <v>0</v>
      </c>
      <c r="G50" s="88">
        <f>IF(G$47=system!$C$64,system!$C76,0)+IF(G$47=system!$E$64,system!$E76,0)+IF(G$47=system!$G$64,system!$G76,0)+IF(G$47=system!$I$64,system!$I76,0)+IF(G$47=system!$K$64,system!$K76,0)+IF(G$47=system!$M$64,system!$M76,0)+IF(G$47=system!$O$64,system!$O76,0)</f>
        <v>0</v>
      </c>
      <c r="H50" s="89">
        <f>IF(G$47=system!$C$64,system!$D76,0)+IF(G$47=system!$E$64,system!$F76,0)+IF(G$47=system!$G$64,system!$H76,0)+IF(G$47=system!$I$64,system!$J76,0)+IF(G$47=system!$K$64,system!$L76,0)+IF(G$47=system!$M$64,system!$N76,0)+IF(G$47=system!$O$64,system!$P76,0)</f>
        <v>0</v>
      </c>
    </row>
    <row r="51" ht="12.75" customHeight="1" thickBot="1" thickTop="1">
      <c r="H51" s="30"/>
    </row>
    <row r="52" spans="1:8" ht="12.75" customHeight="1" thickBot="1" thickTop="1">
      <c r="A52" s="160" t="s">
        <v>49</v>
      </c>
      <c r="B52" s="176"/>
      <c r="C52" s="142" t="s">
        <v>9</v>
      </c>
      <c r="D52" s="174"/>
      <c r="E52" s="173" t="s">
        <v>11</v>
      </c>
      <c r="F52" s="174"/>
      <c r="G52" s="177" t="s">
        <v>10</v>
      </c>
      <c r="H52" s="135"/>
    </row>
    <row r="53" spans="1:8" ht="12.75" customHeight="1" thickTop="1">
      <c r="A53" s="140" t="s">
        <v>9</v>
      </c>
      <c r="B53" s="140"/>
      <c r="C53" s="78">
        <f>IF(C$52=system!$C$78,system!$C88,0)+IF(C$52=system!$E$78,system!$E88,0)+IF(C$52=system!$G$78,system!$G88,0)+IF(C$52=system!$I$78,system!$I88,0)+IF(C$52=system!$K$78,system!$K88,0)+IF(C$52=system!$M$78,system!$M88,0)+IF(C$52=system!$O$78,system!$O88,0)</f>
        <v>0</v>
      </c>
      <c r="D53" s="79">
        <f>IF(C$52=system!$C$78,system!$D88,0)+IF(C$52=system!$E$78,system!$F88,0)+IF(C$52=system!$G$78,system!$H88,0)+IF(C$52=system!$I$78,system!$J88,0)+IF(C$52=system!$K$78,system!$L88,0)+IF(C$52=system!$M$78,system!$N88,0)+IF(C$52=system!$O$78,system!$P88,0)</f>
        <v>0</v>
      </c>
      <c r="E53" s="80">
        <f>IF(E$52=system!$C$78,system!$C88,0)+IF(E$52=system!$E$78,system!$E88,0)+IF(E$52=system!$G$78,system!$G88,0)+IF(E$52=system!$I$78,system!$I88,0)+IF(E$52=system!$K$78,system!$K88,0)+IF(E$52=system!$M$78,system!$M88,0)+IF(E$52=system!$O$78,system!$O88,0)</f>
        <v>0</v>
      </c>
      <c r="F53" s="79">
        <f>IF(E$52=system!$C$78,system!$D88,0)+IF(E$52=system!$E$78,system!$F88,0)+IF(E$52=system!$G$78,system!$H88,0)+IF(E$52=system!$I$78,system!$J88,0)+IF(E$52=system!$K$78,system!$L88,0)+IF(E$52=system!$M$78,system!$N88,0)+IF(E$52=system!$O$78,system!$P88,0)</f>
        <v>0</v>
      </c>
      <c r="G53" s="80">
        <f>IF(G$52=system!$C$78,system!$C88,0)+IF(G$52=system!$E$78,system!$E88,0)+IF(G$52=system!$G$78,system!$G88,0)+IF(G$52=system!$I$78,system!$I88,0)+IF(G$52=system!$K$78,system!$K88,0)+IF(G$52=system!$M$78,system!$M88,0)+IF(G$52=system!$O$78,system!$O88,0)</f>
        <v>0</v>
      </c>
      <c r="H53" s="81">
        <f>IF(G$52=system!$C$78,system!$D88,0)+IF(G$52=system!$E$78,system!$F88,0)+IF(G$52=system!$G$78,system!$H88,0)+IF(G$52=system!$I$78,system!$J88,0)+IF(G$52=system!$K$78,system!$L88,0)+IF(G$52=system!$M$78,system!$N88,0)+IF(G$52=system!$O$78,system!$P88,0)</f>
        <v>0</v>
      </c>
    </row>
    <row r="54" spans="1:8" ht="12.75" customHeight="1">
      <c r="A54" s="136" t="s">
        <v>11</v>
      </c>
      <c r="B54" s="136"/>
      <c r="C54" s="82">
        <f>IF(C$52=system!$C$78,system!$C89,0)+IF(C$52=system!$E$78,system!$E89,0)+IF(C$52=system!$G$78,system!$G89,0)+IF(C$52=system!$I$78,system!$I89,0)+IF(C$52=system!$K$78,system!$K89,0)+IF(C$52=system!$M$78,system!$M89,0)+IF(C$52=system!$O$78,system!$O89,0)</f>
        <v>0</v>
      </c>
      <c r="D54" s="83">
        <f>IF(C$52=system!$C$78,system!$D89,0)+IF(C$52=system!$E$78,system!$F89,0)+IF(C$52=system!$G$78,system!$H89,0)+IF(C$52=system!$I$78,system!$J89,0)+IF(C$52=system!$K$78,system!$L89,0)+IF(C$52=system!$M$78,system!$N89,0)+IF(C$52=system!$O$78,system!$P89,0)</f>
        <v>0</v>
      </c>
      <c r="E54" s="84">
        <f>IF(E$52=system!$C$78,system!$C89,0)+IF(E$52=system!$E$78,system!$E89,0)+IF(E$52=system!$G$78,system!$G89,0)+IF(E$52=system!$I$78,system!$I89,0)+IF(E$52=system!$K$78,system!$K89,0)+IF(E$52=system!$M$78,system!$M89,0)+IF(E$52=system!$O$78,system!$O89,0)</f>
        <v>0</v>
      </c>
      <c r="F54" s="83">
        <f>IF(E$52=system!$C$78,system!$D89,0)+IF(E$52=system!$E$78,system!$F89,0)+IF(E$52=system!$G$78,system!$H89,0)+IF(E$52=system!$I$78,system!$J89,0)+IF(E$52=system!$K$78,system!$L89,0)+IF(E$52=system!$M$78,system!$N89,0)+IF(E$52=system!$O$78,system!$P89,0)</f>
        <v>0</v>
      </c>
      <c r="G54" s="84">
        <f>IF(G$52=system!$C$78,system!$C89,0)+IF(G$52=system!$E$78,system!$E89,0)+IF(G$52=system!$G$78,system!$G89,0)+IF(G$52=system!$I$78,system!$I89,0)+IF(G$52=system!$K$78,system!$K89,0)+IF(G$52=system!$M$78,system!$M89,0)+IF(G$52=system!$O$78,system!$O89,0)</f>
        <v>0</v>
      </c>
      <c r="H54" s="85">
        <f>IF(G$52=system!$C$78,system!$D89,0)+IF(G$52=system!$E$78,system!$F89,0)+IF(G$52=system!$G$78,system!$H89,0)+IF(G$52=system!$I$78,system!$J89,0)+IF(G$52=system!$K$78,system!$L89,0)+IF(G$52=system!$M$78,system!$N89,0)+IF(G$52=system!$O$78,system!$P89,0)</f>
        <v>0</v>
      </c>
    </row>
    <row r="55" spans="1:8" ht="12.75" customHeight="1" thickBot="1">
      <c r="A55" s="137" t="s">
        <v>10</v>
      </c>
      <c r="B55" s="137"/>
      <c r="C55" s="86">
        <f>IF(C$52=system!$C$78,system!$C90,0)+IF(C$52=system!$E$78,system!$E90,0)+IF(C$52=system!$G$78,system!$G90,0)+IF(C$52=system!$I$78,system!$I90,0)+IF(C$52=system!$K$78,system!$K90,0)+IF(C$52=system!$M$78,system!$M90,0)+IF(C$52=system!$O$78,system!$O90,0)</f>
        <v>0</v>
      </c>
      <c r="D55" s="87">
        <f>IF(C$52=system!$C$78,system!$D90,0)+IF(C$52=system!$E$78,system!$F90,0)+IF(C$52=system!$G$78,system!$H90,0)+IF(C$52=system!$I$78,system!$J90,0)+IF(C$52=system!$K$78,system!$L90,0)+IF(C$52=system!$M$78,system!$N90,0)+IF(C$52=system!$O$78,system!$P90,0)</f>
        <v>0</v>
      </c>
      <c r="E55" s="88">
        <f>IF(E$52=system!$C$78,system!$C90,0)+IF(E$52=system!$E$78,system!$E90,0)+IF(E$52=system!$G$78,system!$G90,0)+IF(E$52=system!$I$78,system!$I90,0)+IF(E$52=system!$K$78,system!$K90,0)+IF(E$52=system!$M$78,system!$M90,0)+IF(E$52=system!$O$78,system!$O90,0)</f>
        <v>0</v>
      </c>
      <c r="F55" s="87">
        <f>IF(E$52=system!$C$78,system!$D90,0)+IF(E$52=system!$E$78,system!$F90,0)+IF(E$52=system!$G$78,system!$H90,0)+IF(E$52=system!$I$78,system!$J90,0)+IF(E$52=system!$K$78,system!$L90,0)+IF(E$52=system!$M$78,system!$N90,0)+IF(E$52=system!$O$78,system!$P90,0)</f>
        <v>0</v>
      </c>
      <c r="G55" s="88">
        <f>IF(G$52=system!$C$78,system!$C90,0)+IF(G$52=system!$E$78,system!$E90,0)+IF(G$52=system!$G$78,system!$G90,0)+IF(G$52=system!$I$78,system!$I90,0)+IF(G$52=system!$K$78,system!$K90,0)+IF(G$52=system!$M$78,system!$M90,0)+IF(G$52=system!$O$78,system!$O90,0)</f>
        <v>0</v>
      </c>
      <c r="H55" s="89">
        <f>IF(G$52=system!$C$78,system!$D90,0)+IF(G$52=system!$E$78,system!$F90,0)+IF(G$52=system!$G$78,system!$H90,0)+IF(G$52=system!$I$78,system!$J90,0)+IF(G$52=system!$K$78,system!$L90,0)+IF(G$52=system!$M$78,system!$N90,0)+IF(G$52=system!$O$78,system!$P90,0)</f>
        <v>0</v>
      </c>
    </row>
    <row r="56" ht="12.75" customHeight="1" thickBot="1" thickTop="1">
      <c r="H56" s="30"/>
    </row>
    <row r="57" spans="1:8" ht="12.75" customHeight="1" thickBot="1" thickTop="1">
      <c r="A57" s="160" t="s">
        <v>49</v>
      </c>
      <c r="B57" s="176"/>
      <c r="C57" s="142" t="s">
        <v>9</v>
      </c>
      <c r="D57" s="174"/>
      <c r="E57" s="173" t="s">
        <v>11</v>
      </c>
      <c r="F57" s="174"/>
      <c r="G57" s="173" t="s">
        <v>10</v>
      </c>
      <c r="H57" s="175"/>
    </row>
    <row r="58" spans="1:8" ht="12.75" customHeight="1" thickTop="1">
      <c r="A58" s="142" t="s">
        <v>9</v>
      </c>
      <c r="B58" s="175"/>
      <c r="C58" s="78">
        <f aca="true" t="shared" si="26" ref="C58:H60">C48+C53</f>
        <v>0</v>
      </c>
      <c r="D58" s="79">
        <f t="shared" si="26"/>
        <v>0</v>
      </c>
      <c r="E58" s="80">
        <f t="shared" si="26"/>
        <v>0</v>
      </c>
      <c r="F58" s="79">
        <f t="shared" si="26"/>
        <v>0</v>
      </c>
      <c r="G58" s="80">
        <f t="shared" si="26"/>
        <v>0</v>
      </c>
      <c r="H58" s="81">
        <f t="shared" si="26"/>
        <v>0</v>
      </c>
    </row>
    <row r="59" spans="1:8" ht="12.75" customHeight="1">
      <c r="A59" s="143" t="s">
        <v>11</v>
      </c>
      <c r="B59" s="178"/>
      <c r="C59" s="82">
        <f t="shared" si="26"/>
        <v>0</v>
      </c>
      <c r="D59" s="83">
        <f t="shared" si="26"/>
        <v>0</v>
      </c>
      <c r="E59" s="84">
        <f t="shared" si="26"/>
        <v>0</v>
      </c>
      <c r="F59" s="83">
        <f t="shared" si="26"/>
        <v>0</v>
      </c>
      <c r="G59" s="84">
        <f t="shared" si="26"/>
        <v>0</v>
      </c>
      <c r="H59" s="85">
        <f t="shared" si="26"/>
        <v>0</v>
      </c>
    </row>
    <row r="60" spans="1:8" ht="12.75" customHeight="1" thickBot="1">
      <c r="A60" s="144" t="s">
        <v>10</v>
      </c>
      <c r="B60" s="179"/>
      <c r="C60" s="86">
        <f t="shared" si="26"/>
        <v>0</v>
      </c>
      <c r="D60" s="87">
        <f t="shared" si="26"/>
        <v>0</v>
      </c>
      <c r="E60" s="88">
        <f t="shared" si="26"/>
        <v>0</v>
      </c>
      <c r="F60" s="87">
        <f t="shared" si="26"/>
        <v>0</v>
      </c>
      <c r="G60" s="88">
        <f t="shared" si="26"/>
        <v>0</v>
      </c>
      <c r="H60" s="89">
        <f t="shared" si="26"/>
        <v>0</v>
      </c>
    </row>
    <row r="61" spans="1:8" ht="12.75" customHeight="1" thickTop="1">
      <c r="A61" s="104"/>
      <c r="B61" s="104"/>
      <c r="C61" s="110"/>
      <c r="D61" s="110"/>
      <c r="E61" s="110"/>
      <c r="F61" s="110"/>
      <c r="G61" s="110"/>
      <c r="H61" s="110"/>
    </row>
  </sheetData>
  <mergeCells count="42">
    <mergeCell ref="A59:B59"/>
    <mergeCell ref="E57:F57"/>
    <mergeCell ref="A60:B60"/>
    <mergeCell ref="A50:B50"/>
    <mergeCell ref="A57:B57"/>
    <mergeCell ref="C57:D57"/>
    <mergeCell ref="A58:B58"/>
    <mergeCell ref="C52:D52"/>
    <mergeCell ref="A52:B52"/>
    <mergeCell ref="A53:B53"/>
    <mergeCell ref="G57:H57"/>
    <mergeCell ref="C47:D47"/>
    <mergeCell ref="A47:B47"/>
    <mergeCell ref="A48:B48"/>
    <mergeCell ref="A49:B49"/>
    <mergeCell ref="E47:F47"/>
    <mergeCell ref="G47:H47"/>
    <mergeCell ref="A54:B54"/>
    <mergeCell ref="A55:B55"/>
    <mergeCell ref="G52:H52"/>
    <mergeCell ref="E52:F52"/>
    <mergeCell ref="A21:B21"/>
    <mergeCell ref="A22:B22"/>
    <mergeCell ref="F37:G37"/>
    <mergeCell ref="B1:D1"/>
    <mergeCell ref="N37:O37"/>
    <mergeCell ref="A23:B23"/>
    <mergeCell ref="A24:B24"/>
    <mergeCell ref="A35:D35"/>
    <mergeCell ref="A26:B26"/>
    <mergeCell ref="A27:B27"/>
    <mergeCell ref="A28:B28"/>
    <mergeCell ref="A29:B29"/>
    <mergeCell ref="A16:B16"/>
    <mergeCell ref="H19:I19"/>
    <mergeCell ref="H20:I20"/>
    <mergeCell ref="H21:I21"/>
    <mergeCell ref="B4:D4"/>
    <mergeCell ref="A17:B17"/>
    <mergeCell ref="A18:B18"/>
    <mergeCell ref="A19:B19"/>
    <mergeCell ref="G18:I18"/>
  </mergeCells>
  <conditionalFormatting sqref="G58:G61 E48:E50 G48:G50 C53:C55 E53:E55 G53:G55 C58:C61 E58:E61 C48:C50">
    <cfRule type="expression" priority="1" dxfId="5" stopIfTrue="1">
      <formula>C48-D48&gt;=20</formula>
    </cfRule>
    <cfRule type="expression" priority="2" dxfId="6" stopIfTrue="1">
      <formula>C48-D48&lt;=-20</formula>
    </cfRule>
  </conditionalFormatting>
  <conditionalFormatting sqref="H58:H61 F48:F50 D48:D50 D53:D55 F53:F55 H53:H55 D58:D61 F58:F61 H48:H50">
    <cfRule type="expression" priority="3" dxfId="5" stopIfTrue="1">
      <formula>C48-D48&gt;=20</formula>
    </cfRule>
    <cfRule type="expression" priority="4" dxfId="6" stopIfTrue="1">
      <formula>C48-D48&lt;=-20</formula>
    </cfRule>
  </conditionalFormatting>
  <conditionalFormatting sqref="C17:C19 C22:C24 C27:C29">
    <cfRule type="expression" priority="5" dxfId="2" stopIfTrue="1">
      <formula>C48-D48&gt;=lines_exchange_to_color</formula>
    </cfRule>
    <cfRule type="expression" priority="6" dxfId="0" stopIfTrue="1">
      <formula>C48-D48&lt;=-lines_exchange_to_color</formula>
    </cfRule>
  </conditionalFormatting>
  <conditionalFormatting sqref="D17:D19 D22:D24 D27:D29">
    <cfRule type="expression" priority="7" dxfId="2" stopIfTrue="1">
      <formula>E48-F48&gt;=lines_exchange_to_color</formula>
    </cfRule>
    <cfRule type="expression" priority="8" dxfId="0" stopIfTrue="1">
      <formula>E48-F48&lt;=-lines_exchange_to_color</formula>
    </cfRule>
  </conditionalFormatting>
  <conditionalFormatting sqref="E17:E19 E22:E24 E27:E29">
    <cfRule type="expression" priority="9" dxfId="2" stopIfTrue="1">
      <formula>G48-H48&gt;=lines_exchange_to_color</formula>
    </cfRule>
    <cfRule type="expression" priority="10" dxfId="0" stopIfTrue="1">
      <formula>G48-H48&lt;=-lines_exchange_to_color</formula>
    </cfRule>
  </conditionalFormatting>
  <conditionalFormatting sqref="H7:H13">
    <cfRule type="expression" priority="11" dxfId="2" stopIfTrue="1">
      <formula>N38&gt;=player_exchange_to_color</formula>
    </cfRule>
    <cfRule type="expression" priority="12" dxfId="0" stopIfTrue="1">
      <formula>N38&lt;=(-1*player_exchange_to_color)</formula>
    </cfRule>
  </conditionalFormatting>
  <conditionalFormatting sqref="C7:C13">
    <cfRule type="expression" priority="13" dxfId="2" stopIfTrue="1">
      <formula>F38&gt;=player_exchange_to_color</formula>
    </cfRule>
    <cfRule type="expression" priority="14" dxfId="0" stopIfTrue="1">
      <formula>F38&lt;=(-1*player_exchange_to_color)</formula>
    </cfRule>
  </conditionalFormatting>
  <conditionalFormatting sqref="D3 B2 B37:I37 B7:B13 A48:A50 G52 C52 E52 B38:B45 A17:A19 C21:E21 B6:F6">
    <cfRule type="expression" priority="15" dxfId="0" stopIfTrue="1">
      <formula>color_1="красный"</formula>
    </cfRule>
    <cfRule type="expression" priority="16" dxfId="1" stopIfTrue="1">
      <formula>color_1="синий"</formula>
    </cfRule>
    <cfRule type="expression" priority="17" dxfId="3" stopIfTrue="1">
      <formula>color_1="зелёный"</formula>
    </cfRule>
  </conditionalFormatting>
  <conditionalFormatting sqref="D2 B3 J38:J44 J37:Q37 G7:G13 A53:B55 C47 E47 G47 I45 C16:E16 A22:B24 G6:K6">
    <cfRule type="expression" priority="18" dxfId="0" stopIfTrue="1">
      <formula>color_2="красный"</formula>
    </cfRule>
    <cfRule type="expression" priority="19" dxfId="1" stopIfTrue="1">
      <formula>color_2="синий"</formula>
    </cfRule>
    <cfRule type="expression" priority="20" dxfId="3" stopIfTrue="1">
      <formula>color_2="зелёный"</formula>
    </cfRule>
  </conditionalFormatting>
  <conditionalFormatting sqref="E7:E13">
    <cfRule type="cellIs" priority="21" dxfId="0" operator="greaterThan" stopIfTrue="1">
      <formula>good_ratio*$H$36</formula>
    </cfRule>
  </conditionalFormatting>
  <conditionalFormatting sqref="J7:J13">
    <cfRule type="cellIs" priority="22" dxfId="0" operator="greaterThan" stopIfTrue="1">
      <formula>good_ratio*$P$36</formula>
    </cfRule>
  </conditionalFormatting>
  <conditionalFormatting sqref="H20:I20">
    <cfRule type="cellIs" priority="23" dxfId="4" operator="notEqual" stopIfTrue="1">
      <formula>0</formula>
    </cfRule>
  </conditionalFormatting>
  <conditionalFormatting sqref="H21:I21">
    <cfRule type="cellIs" priority="24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Сашка и Анютка</cp:lastModifiedBy>
  <dcterms:created xsi:type="dcterms:W3CDTF">1996-10-14T23:33:28Z</dcterms:created>
  <dcterms:modified xsi:type="dcterms:W3CDTF">2010-04-10T06:07:46Z</dcterms:modified>
  <cp:category/>
  <cp:version/>
  <cp:contentType/>
  <cp:contentStatus/>
</cp:coreProperties>
</file>